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https://soilfix-my.sharepoint.com/personal/melinda_soilfix_co_uk/Documents/Documents/SOBRA/solubility tool/Final draft Jun 23/"/>
    </mc:Choice>
  </mc:AlternateContent>
  <xr:revisionPtr revIDLastSave="28" documentId="8_{6D57AC95-DE70-4D80-A543-6A839DEA26D8}" xr6:coauthVersionLast="47" xr6:coauthVersionMax="47" xr10:uidLastSave="{46871A13-20FB-46A5-8005-0D73056B609E}"/>
  <bookViews>
    <workbookView xWindow="20370" yWindow="-120" windowWidth="29040" windowHeight="15840" xr2:uid="{00000000-000D-0000-FFFF-FFFF00000000}"/>
  </bookViews>
  <sheets>
    <sheet name="Read me first" sheetId="10" r:id="rId1"/>
    <sheet name="Physical properties library" sheetId="3" r:id="rId2"/>
    <sheet name="Mass fraction library" sheetId="9" r:id="rId3"/>
    <sheet name="Molecular Weight Calculator" sheetId="8" r:id="rId4"/>
    <sheet name="Standard Calculation" sheetId="4" r:id="rId5"/>
    <sheet name="Top 20 Mixtures Calculation" sheetId="7" r:id="rId6"/>
    <sheet name="sample database" sheetId="5" state="hidden" r:id="rId7"/>
  </sheets>
  <definedNames>
    <definedName name="_xlnm._FilterDatabase" localSheetId="2" hidden="1">'Mass fraction library'!$A$11:$U$20</definedName>
    <definedName name="_xlnm._FilterDatabase" localSheetId="1" hidden="1">'Physical properties library'!$A$14:$F$23</definedName>
    <definedName name="_xlnm.Print_Area" localSheetId="3">'Molecular Weight Calculator'!$A$1:$F$44</definedName>
    <definedName name="_xlnm.Print_Area" localSheetId="4">'Standard Calculation'!$A$1:$N$80</definedName>
    <definedName name="_xlnm.Print_Area" localSheetId="5">'Top 20 Mixtures Calculation'!$B$1:$N$95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4" l="1"/>
  <c r="C24" i="4"/>
  <c r="F25" i="4" l="1"/>
  <c r="F24" i="4"/>
  <c r="C44" i="8"/>
  <c r="D48" i="7"/>
  <c r="G25" i="4"/>
  <c r="G26" i="4"/>
  <c r="G27" i="4"/>
  <c r="G28" i="4"/>
  <c r="G29" i="4"/>
  <c r="G30" i="4"/>
  <c r="G34" i="4"/>
  <c r="G35" i="4"/>
  <c r="G36" i="4"/>
  <c r="G37" i="4"/>
  <c r="G38" i="4"/>
  <c r="G39" i="4"/>
  <c r="G40" i="4"/>
  <c r="G24" i="4"/>
  <c r="F26" i="4"/>
  <c r="F27" i="4"/>
  <c r="F28" i="4"/>
  <c r="F29" i="4"/>
  <c r="F30" i="4"/>
  <c r="F33" i="4"/>
  <c r="F34" i="4"/>
  <c r="F35" i="4"/>
  <c r="F36" i="4"/>
  <c r="F37" i="4"/>
  <c r="F38" i="4"/>
  <c r="F39" i="4"/>
  <c r="F40" i="4"/>
  <c r="E25" i="4"/>
  <c r="E27" i="4"/>
  <c r="E28" i="4"/>
  <c r="E29" i="4"/>
  <c r="E30" i="4"/>
  <c r="E33" i="4"/>
  <c r="E34" i="4"/>
  <c r="E35" i="4"/>
  <c r="E36" i="4"/>
  <c r="E37" i="4"/>
  <c r="E38" i="4"/>
  <c r="E39" i="4"/>
  <c r="E40" i="4"/>
  <c r="E24" i="4"/>
  <c r="D25" i="4"/>
  <c r="D26" i="4"/>
  <c r="D27" i="4"/>
  <c r="D28" i="4"/>
  <c r="D29" i="4"/>
  <c r="D30" i="4"/>
  <c r="D33" i="4"/>
  <c r="D34" i="4"/>
  <c r="D35" i="4"/>
  <c r="D36" i="4"/>
  <c r="D37" i="4"/>
  <c r="D38" i="4"/>
  <c r="D39" i="4"/>
  <c r="D40" i="4"/>
  <c r="D24" i="4"/>
  <c r="C25" i="4"/>
  <c r="C26" i="4"/>
  <c r="C27" i="4"/>
  <c r="C28" i="4"/>
  <c r="C29" i="4"/>
  <c r="C30" i="4"/>
  <c r="C33" i="4"/>
  <c r="C34" i="4"/>
  <c r="C35" i="4"/>
  <c r="C36" i="4"/>
  <c r="C37" i="4"/>
  <c r="C38" i="4"/>
  <c r="C39" i="4"/>
  <c r="C40" i="4"/>
  <c r="C23" i="4"/>
  <c r="Q32" i="9"/>
  <c r="P32" i="9"/>
  <c r="O32" i="9"/>
  <c r="N32" i="9"/>
  <c r="M32" i="9"/>
  <c r="L32" i="9"/>
  <c r="K32" i="9"/>
  <c r="J32" i="9"/>
  <c r="I32" i="9"/>
  <c r="H32" i="9"/>
  <c r="G32" i="9"/>
  <c r="F32" i="9"/>
  <c r="E32" i="9"/>
  <c r="S28" i="9"/>
  <c r="R28" i="9"/>
  <c r="S27" i="9"/>
  <c r="R27" i="9"/>
  <c r="S26" i="9"/>
  <c r="R26" i="9"/>
  <c r="S25" i="9"/>
  <c r="R25" i="9"/>
  <c r="S24" i="9"/>
  <c r="R24" i="9"/>
  <c r="S23" i="9"/>
  <c r="R23" i="9"/>
  <c r="S22" i="9"/>
  <c r="R22" i="9"/>
  <c r="S21" i="9"/>
  <c r="R21" i="9"/>
  <c r="S20" i="9"/>
  <c r="R20" i="9"/>
  <c r="S19" i="9"/>
  <c r="R19" i="9"/>
  <c r="S18" i="9"/>
  <c r="R18" i="9"/>
  <c r="S17" i="9"/>
  <c r="R17" i="9"/>
  <c r="S16" i="9"/>
  <c r="R16" i="9"/>
  <c r="S15" i="9"/>
  <c r="R15" i="9"/>
  <c r="S14" i="9"/>
  <c r="R14" i="9"/>
  <c r="S13" i="9"/>
  <c r="R13" i="9"/>
  <c r="H41" i="7"/>
  <c r="I41" i="7" s="1"/>
  <c r="H45" i="7"/>
  <c r="I45" i="7" s="1"/>
  <c r="G36" i="7"/>
  <c r="G37" i="7"/>
  <c r="G38" i="7"/>
  <c r="G39" i="7"/>
  <c r="G40" i="7"/>
  <c r="G41" i="7"/>
  <c r="G42" i="7"/>
  <c r="G43" i="7"/>
  <c r="G44" i="7"/>
  <c r="G45" i="7"/>
  <c r="G46" i="7"/>
  <c r="F37" i="7"/>
  <c r="F38" i="7"/>
  <c r="H38" i="7" s="1"/>
  <c r="I38" i="7" s="1"/>
  <c r="F39" i="7"/>
  <c r="H39" i="7" s="1"/>
  <c r="I39" i="7" s="1"/>
  <c r="F40" i="7"/>
  <c r="H40" i="7" s="1"/>
  <c r="I40" i="7" s="1"/>
  <c r="F41" i="7"/>
  <c r="F42" i="7"/>
  <c r="H42" i="7" s="1"/>
  <c r="I42" i="7" s="1"/>
  <c r="F43" i="7"/>
  <c r="H43" i="7" s="1"/>
  <c r="I43" i="7" s="1"/>
  <c r="F44" i="7"/>
  <c r="H44" i="7" s="1"/>
  <c r="I44" i="7" s="1"/>
  <c r="F45" i="7"/>
  <c r="F46" i="7"/>
  <c r="H46" i="7" s="1"/>
  <c r="I46" i="7" s="1"/>
  <c r="E37" i="7"/>
  <c r="E38" i="7"/>
  <c r="E39" i="7"/>
  <c r="E40" i="7"/>
  <c r="E41" i="7"/>
  <c r="E42" i="7"/>
  <c r="E43" i="7"/>
  <c r="E44" i="7"/>
  <c r="E45" i="7"/>
  <c r="E46" i="7"/>
  <c r="H37" i="7" l="1"/>
  <c r="I37" i="7" s="1"/>
  <c r="D41" i="4"/>
  <c r="H24" i="4"/>
  <c r="I24" i="4" s="1"/>
  <c r="H34" i="4"/>
  <c r="I34" i="4" s="1"/>
  <c r="H30" i="4"/>
  <c r="S32" i="9"/>
  <c r="R32" i="9"/>
  <c r="E31" i="8"/>
  <c r="E32" i="8"/>
  <c r="E33" i="8"/>
  <c r="E40" i="8"/>
  <c r="E41" i="8"/>
  <c r="E42" i="8"/>
  <c r="D25" i="8"/>
  <c r="E25" i="8" s="1"/>
  <c r="D26" i="8"/>
  <c r="E26" i="8" s="1"/>
  <c r="D27" i="8"/>
  <c r="E27" i="8" s="1"/>
  <c r="D28" i="8"/>
  <c r="E28" i="8" s="1"/>
  <c r="D29" i="8"/>
  <c r="E29" i="8" s="1"/>
  <c r="D30" i="8"/>
  <c r="E30" i="8" s="1"/>
  <c r="D31" i="8"/>
  <c r="D32" i="8"/>
  <c r="D33" i="8"/>
  <c r="D34" i="8"/>
  <c r="E34" i="8" s="1"/>
  <c r="D35" i="8"/>
  <c r="E35" i="8" s="1"/>
  <c r="D36" i="8"/>
  <c r="E36" i="8" s="1"/>
  <c r="D37" i="8"/>
  <c r="E37" i="8" s="1"/>
  <c r="D38" i="8"/>
  <c r="E38" i="8" s="1"/>
  <c r="D39" i="8"/>
  <c r="E39" i="8" s="1"/>
  <c r="D40" i="8"/>
  <c r="D41" i="8"/>
  <c r="D42" i="8"/>
  <c r="D24" i="8"/>
  <c r="E24" i="8" s="1"/>
  <c r="F28" i="7"/>
  <c r="E43" i="8" l="1"/>
  <c r="E28" i="7"/>
  <c r="F29" i="7"/>
  <c r="F30" i="7"/>
  <c r="F31" i="7"/>
  <c r="F32" i="7"/>
  <c r="F33" i="7"/>
  <c r="F34" i="7"/>
  <c r="F35" i="7"/>
  <c r="F36" i="7"/>
  <c r="H36" i="7" s="1"/>
  <c r="F47" i="7"/>
  <c r="E29" i="7"/>
  <c r="E30" i="7"/>
  <c r="E31" i="7"/>
  <c r="E32" i="7"/>
  <c r="E33" i="7"/>
  <c r="E34" i="7"/>
  <c r="E35" i="7"/>
  <c r="E36" i="7"/>
  <c r="E47" i="7"/>
  <c r="G47" i="7"/>
  <c r="G29" i="7"/>
  <c r="G30" i="7"/>
  <c r="G31" i="7"/>
  <c r="G32" i="7"/>
  <c r="G33" i="7"/>
  <c r="G34" i="7"/>
  <c r="G35" i="7"/>
  <c r="G28" i="7"/>
  <c r="H28" i="7" s="1"/>
  <c r="I28" i="7" s="1"/>
  <c r="H35" i="7" l="1"/>
  <c r="I36" i="7"/>
  <c r="I35" i="7"/>
  <c r="H31" i="7"/>
  <c r="I31" i="7" s="1"/>
  <c r="H34" i="7"/>
  <c r="I34" i="7" s="1"/>
  <c r="H47" i="7"/>
  <c r="I47" i="7" s="1"/>
  <c r="H33" i="7"/>
  <c r="I33" i="7" s="1"/>
  <c r="H30" i="7"/>
  <c r="I30" i="7" s="1"/>
  <c r="H32" i="7"/>
  <c r="I32" i="7" s="1"/>
  <c r="H29" i="7"/>
  <c r="I29" i="7" s="1"/>
  <c r="O36" i="5" l="1"/>
  <c r="O35" i="5"/>
  <c r="O34" i="5"/>
  <c r="O33" i="5"/>
  <c r="O32" i="5"/>
  <c r="O31" i="5"/>
  <c r="O29" i="5"/>
  <c r="O28" i="5"/>
  <c r="O27" i="5"/>
  <c r="O26" i="5"/>
  <c r="O25" i="5"/>
  <c r="O24" i="5"/>
  <c r="O23" i="5"/>
  <c r="O38" i="5" l="1"/>
  <c r="I42" i="4" l="1"/>
  <c r="H44" i="4"/>
  <c r="I45" i="4"/>
  <c r="H48" i="4"/>
  <c r="I49" i="4"/>
  <c r="H50" i="4"/>
  <c r="I51" i="4"/>
  <c r="H52" i="4"/>
  <c r="I53" i="4"/>
  <c r="H54" i="4"/>
  <c r="H55" i="4"/>
  <c r="H56" i="4"/>
  <c r="H25" i="4" l="1"/>
  <c r="I25" i="4" s="1"/>
  <c r="H26" i="4"/>
  <c r="I26" i="4" s="1"/>
  <c r="H37" i="4"/>
  <c r="I37" i="4" s="1"/>
  <c r="H29" i="4"/>
  <c r="I29" i="4" s="1"/>
  <c r="H39" i="4"/>
  <c r="I39" i="4" s="1"/>
  <c r="H27" i="4"/>
  <c r="I27" i="4" s="1"/>
  <c r="H36" i="4"/>
  <c r="I36" i="4" s="1"/>
  <c r="H28" i="4"/>
  <c r="I28" i="4" s="1"/>
  <c r="H35" i="4"/>
  <c r="I35" i="4" s="1"/>
  <c r="H38" i="4"/>
  <c r="I38" i="4" s="1"/>
  <c r="I30" i="4"/>
  <c r="H40" i="4"/>
  <c r="I40" i="4" s="1"/>
  <c r="I44" i="4"/>
  <c r="I50" i="4"/>
  <c r="H51" i="4"/>
  <c r="I55" i="4"/>
  <c r="H42" i="4"/>
  <c r="I54" i="4"/>
  <c r="I48" i="4"/>
  <c r="H47" i="4"/>
  <c r="I47" i="4" s="1"/>
  <c r="I52" i="4"/>
  <c r="H46" i="4"/>
  <c r="I46" i="4" s="1"/>
  <c r="I56" i="4"/>
  <c r="H53" i="4"/>
  <c r="H49" i="4"/>
  <c r="H4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Walker, Caroline</author>
  </authors>
  <commentList>
    <comment ref="C22" authorId="0" shapeId="0" xr:uid="{9102993F-696C-4AAA-A303-082432DA53B2}">
      <text>
        <r>
          <rPr>
            <sz val="9"/>
            <color indexed="81"/>
            <rFont val="Tahoma"/>
            <family val="2"/>
          </rPr>
          <t xml:space="preserve">Check units
</t>
        </r>
      </text>
    </comment>
  </commentList>
</comments>
</file>

<file path=xl/sharedStrings.xml><?xml version="1.0" encoding="utf-8"?>
<sst xmlns="http://schemas.openxmlformats.org/spreadsheetml/2006/main" count="866" uniqueCount="378">
  <si>
    <t xml:space="preserve">Alaska Statement of Cooperation Working Group, 2006.  Hydrocarbon Characterization for Use in the Hydrocarbon Risk Calculator and Example Characterizations of Selected Alaskan Fuels </t>
  </si>
  <si>
    <t>Mass fraction library</t>
  </si>
  <si>
    <t>Compound/ Fractions (i)</t>
  </si>
  <si>
    <t>Site Specific</t>
  </si>
  <si>
    <t>Unleaded</t>
  </si>
  <si>
    <t>Diesel</t>
  </si>
  <si>
    <t>Kerosene</t>
  </si>
  <si>
    <t>Mixture of Weathered Petrol and Diesel</t>
  </si>
  <si>
    <t>Red Diesel (c. 7 years old)</t>
  </si>
  <si>
    <t>Degraded Diesel 1</t>
  </si>
  <si>
    <t>Degraded Diesel 2</t>
  </si>
  <si>
    <t>Degraded Diesel 3</t>
  </si>
  <si>
    <t>Degraded Diesel 4</t>
  </si>
  <si>
    <t>Degraded Diesel 5</t>
  </si>
  <si>
    <t>Weathered Petrol 1</t>
  </si>
  <si>
    <t>Weathered Petrol 2</t>
  </si>
  <si>
    <t>Weathered Diesel Average</t>
  </si>
  <si>
    <t>Weathered Petrol Average</t>
  </si>
  <si>
    <t>Reference 1</t>
  </si>
  <si>
    <t>Aromatics</t>
  </si>
  <si>
    <r>
      <t>EC</t>
    </r>
    <r>
      <rPr>
        <sz val="11"/>
        <color theme="1"/>
        <rFont val="Calibri"/>
        <family val="2"/>
        <scheme val="minor"/>
      </rPr>
      <t>5-EC6 Benzene</t>
    </r>
  </si>
  <si>
    <r>
      <t>EC</t>
    </r>
    <r>
      <rPr>
        <sz val="11"/>
        <color theme="1"/>
        <rFont val="Calibri"/>
        <family val="2"/>
        <scheme val="minor"/>
      </rPr>
      <t>7-EC8 Toluene</t>
    </r>
  </si>
  <si>
    <r>
      <t>EC</t>
    </r>
    <r>
      <rPr>
        <sz val="11"/>
        <color theme="1"/>
        <rFont val="Calibri"/>
        <family val="2"/>
        <scheme val="minor"/>
      </rPr>
      <t>8-EC10 (ethylbenzene, xylenes + others)</t>
    </r>
  </si>
  <si>
    <r>
      <t>EC</t>
    </r>
    <r>
      <rPr>
        <sz val="11"/>
        <color theme="1"/>
        <rFont val="Calibri"/>
        <family val="2"/>
        <scheme val="minor"/>
      </rPr>
      <t>10-EC12</t>
    </r>
  </si>
  <si>
    <r>
      <t>EC</t>
    </r>
    <r>
      <rPr>
        <sz val="11"/>
        <color theme="1"/>
        <rFont val="Calibri"/>
        <family val="2"/>
        <scheme val="minor"/>
      </rPr>
      <t>12-EC16</t>
    </r>
  </si>
  <si>
    <r>
      <t>EC</t>
    </r>
    <r>
      <rPr>
        <sz val="11"/>
        <color theme="1"/>
        <rFont val="Calibri"/>
        <family val="2"/>
        <scheme val="minor"/>
      </rPr>
      <t>16-EC21</t>
    </r>
  </si>
  <si>
    <r>
      <t>EC</t>
    </r>
    <r>
      <rPr>
        <sz val="11"/>
        <color theme="1"/>
        <rFont val="Calibri"/>
        <family val="2"/>
        <scheme val="minor"/>
      </rPr>
      <t>21-EC35</t>
    </r>
  </si>
  <si>
    <t>Aliphatics</t>
  </si>
  <si>
    <r>
      <t>EC</t>
    </r>
    <r>
      <rPr>
        <sz val="11"/>
        <color theme="1"/>
        <rFont val="Calibri"/>
        <family val="2"/>
        <scheme val="minor"/>
      </rPr>
      <t>5-EC6</t>
    </r>
  </si>
  <si>
    <r>
      <t>EC</t>
    </r>
    <r>
      <rPr>
        <sz val="11"/>
        <color theme="1"/>
        <rFont val="Calibri"/>
        <family val="2"/>
        <scheme val="minor"/>
      </rPr>
      <t>6-EC8</t>
    </r>
  </si>
  <si>
    <r>
      <t>EC</t>
    </r>
    <r>
      <rPr>
        <sz val="11"/>
        <color theme="1"/>
        <rFont val="Calibri"/>
        <family val="2"/>
        <scheme val="minor"/>
      </rPr>
      <t>8-EC10</t>
    </r>
  </si>
  <si>
    <t>EC16-EC35</t>
  </si>
  <si>
    <t>MTBE</t>
  </si>
  <si>
    <t>References</t>
  </si>
  <si>
    <t>Total Petroleum Hydrocarbon Criteria Working Group Series, 1997.  Volume 3. Selection of Representative TPH Fractions Based on Fate an Transport Considerations</t>
  </si>
  <si>
    <t>CL:AIRE, 2014. An Illustrated Handbook of LNAPL Transport and Fate in the Subsurface</t>
  </si>
  <si>
    <t>Raoult's Law</t>
  </si>
  <si>
    <t>Where:</t>
  </si>
  <si>
    <r>
      <t>C</t>
    </r>
    <r>
      <rPr>
        <vertAlign val="subscript"/>
        <sz val="11"/>
        <color theme="1"/>
        <rFont val="Calibri"/>
        <family val="2"/>
        <scheme val="minor"/>
      </rPr>
      <t xml:space="preserve">i </t>
    </r>
    <r>
      <rPr>
        <sz val="11"/>
        <color theme="1"/>
        <rFont val="Calibri"/>
        <family val="2"/>
        <scheme val="minor"/>
      </rPr>
      <t>=</t>
    </r>
  </si>
  <si>
    <r>
      <t>x</t>
    </r>
    <r>
      <rPr>
        <vertAlign val="subscript"/>
        <sz val="11"/>
        <color theme="1"/>
        <rFont val="Calibri"/>
        <family val="2"/>
        <scheme val="minor"/>
      </rPr>
      <t xml:space="preserve">i </t>
    </r>
    <r>
      <rPr>
        <sz val="11"/>
        <color theme="1"/>
        <rFont val="Calibri"/>
        <family val="2"/>
        <scheme val="minor"/>
      </rPr>
      <t>=</t>
    </r>
  </si>
  <si>
    <r>
      <t xml:space="preserve">mole fraction of </t>
    </r>
    <r>
      <rPr>
        <i/>
        <sz val="11"/>
        <color theme="1"/>
        <rFont val="Calibri"/>
        <family val="2"/>
        <scheme val="minor"/>
      </rPr>
      <t>i</t>
    </r>
    <r>
      <rPr>
        <sz val="11"/>
        <color theme="1"/>
        <rFont val="Calibri"/>
        <family val="2"/>
        <scheme val="minor"/>
      </rPr>
      <t xml:space="preserve"> in the mixture</t>
    </r>
  </si>
  <si>
    <r>
      <t>C</t>
    </r>
    <r>
      <rPr>
        <vertAlign val="subscript"/>
        <sz val="11"/>
        <color theme="1"/>
        <rFont val="Calibri"/>
        <family val="2"/>
        <scheme val="minor"/>
      </rPr>
      <t>i</t>
    </r>
    <r>
      <rPr>
        <vertAlign val="superscript"/>
        <sz val="11"/>
        <color theme="1"/>
        <rFont val="Calibri"/>
        <family val="2"/>
        <scheme val="minor"/>
      </rPr>
      <t>0</t>
    </r>
    <r>
      <rPr>
        <vertAlign val="subscript"/>
        <sz val="11"/>
        <color theme="1"/>
        <rFont val="Calibri"/>
        <family val="2"/>
        <scheme val="minor"/>
      </rPr>
      <t xml:space="preserve"> </t>
    </r>
    <r>
      <rPr>
        <sz val="11"/>
        <color theme="1"/>
        <rFont val="Calibri"/>
        <family val="2"/>
        <scheme val="minor"/>
      </rPr>
      <t>=</t>
    </r>
  </si>
  <si>
    <r>
      <t>The mole fraction, x</t>
    </r>
    <r>
      <rPr>
        <i/>
        <vertAlign val="subscript"/>
        <sz val="11"/>
        <color theme="1"/>
        <rFont val="Calibri"/>
        <family val="2"/>
        <scheme val="minor"/>
      </rPr>
      <t>i</t>
    </r>
    <r>
      <rPr>
        <sz val="11"/>
        <color theme="1"/>
        <rFont val="Calibri"/>
        <family val="2"/>
        <scheme val="minor"/>
      </rPr>
      <t>, is defined as:</t>
    </r>
  </si>
  <si>
    <r>
      <t>MF</t>
    </r>
    <r>
      <rPr>
        <vertAlign val="subscript"/>
        <sz val="11"/>
        <color theme="1"/>
        <rFont val="Calibri"/>
        <family val="2"/>
        <scheme val="minor"/>
      </rPr>
      <t xml:space="preserve">i </t>
    </r>
    <r>
      <rPr>
        <sz val="11"/>
        <color theme="1"/>
        <rFont val="Calibri"/>
        <family val="2"/>
        <scheme val="minor"/>
      </rPr>
      <t>=</t>
    </r>
  </si>
  <si>
    <r>
      <t xml:space="preserve">mass fraction compound </t>
    </r>
    <r>
      <rPr>
        <i/>
        <sz val="11"/>
        <color theme="1"/>
        <rFont val="Calibri"/>
        <family val="2"/>
        <scheme val="minor"/>
      </rPr>
      <t>i</t>
    </r>
    <r>
      <rPr>
        <sz val="11"/>
        <color theme="1"/>
        <rFont val="Calibri"/>
        <family val="2"/>
        <scheme val="minor"/>
      </rPr>
      <t xml:space="preserve"> in hydrocarbon mixture</t>
    </r>
  </si>
  <si>
    <t>NAPL Type</t>
  </si>
  <si>
    <r>
      <t>MW</t>
    </r>
    <r>
      <rPr>
        <vertAlign val="subscript"/>
        <sz val="11"/>
        <color theme="1"/>
        <rFont val="Calibri"/>
        <family val="2"/>
        <scheme val="minor"/>
      </rPr>
      <t xml:space="preserve">i </t>
    </r>
    <r>
      <rPr>
        <sz val="11"/>
        <color theme="1"/>
        <rFont val="Calibri"/>
        <family val="2"/>
        <scheme val="minor"/>
      </rPr>
      <t>=</t>
    </r>
  </si>
  <si>
    <r>
      <t xml:space="preserve">molecular weight of compound </t>
    </r>
    <r>
      <rPr>
        <i/>
        <sz val="11"/>
        <color theme="1"/>
        <rFont val="Calibri"/>
        <family val="2"/>
        <scheme val="minor"/>
      </rPr>
      <t>i</t>
    </r>
    <r>
      <rPr>
        <sz val="11"/>
        <color theme="1"/>
        <rFont val="Calibri"/>
        <family val="2"/>
        <scheme val="minor"/>
      </rPr>
      <t xml:space="preserve"> (g/mole)</t>
    </r>
  </si>
  <si>
    <r>
      <t>MW</t>
    </r>
    <r>
      <rPr>
        <vertAlign val="subscript"/>
        <sz val="11"/>
        <color theme="1"/>
        <rFont val="Calibri"/>
        <family val="2"/>
        <scheme val="minor"/>
      </rPr>
      <t xml:space="preserve">0 </t>
    </r>
    <r>
      <rPr>
        <sz val="11"/>
        <color theme="1"/>
        <rFont val="Calibri"/>
        <family val="2"/>
        <scheme val="minor"/>
      </rPr>
      <t>=</t>
    </r>
  </si>
  <si>
    <t>approximated molecular weight of the hydrocarbon mixture (g/mole)</t>
  </si>
  <si>
    <t>Determinand</t>
  </si>
  <si>
    <t>Pure phase solubility</t>
  </si>
  <si>
    <t>Molecular weight</t>
  </si>
  <si>
    <t>NAPL Molecular weight</t>
  </si>
  <si>
    <t>Mole Fraction</t>
  </si>
  <si>
    <t>Effective Solubility</t>
  </si>
  <si>
    <t>g.mol-1</t>
  </si>
  <si>
    <t>i</t>
  </si>
  <si>
    <r>
      <t>MF</t>
    </r>
    <r>
      <rPr>
        <vertAlign val="subscript"/>
        <sz val="11"/>
        <color theme="1"/>
        <rFont val="Calibri"/>
        <family val="2"/>
        <scheme val="minor"/>
      </rPr>
      <t xml:space="preserve">i </t>
    </r>
  </si>
  <si>
    <r>
      <t>C</t>
    </r>
    <r>
      <rPr>
        <vertAlign val="subscript"/>
        <sz val="11"/>
        <color theme="1"/>
        <rFont val="Calibri"/>
        <family val="2"/>
        <scheme val="minor"/>
      </rPr>
      <t>i</t>
    </r>
    <r>
      <rPr>
        <vertAlign val="superscript"/>
        <sz val="11"/>
        <color theme="1"/>
        <rFont val="Calibri"/>
        <family val="2"/>
        <scheme val="minor"/>
      </rPr>
      <t>0</t>
    </r>
    <r>
      <rPr>
        <vertAlign val="subscript"/>
        <sz val="11"/>
        <color theme="1"/>
        <rFont val="Calibri"/>
        <family val="2"/>
        <scheme val="minor"/>
      </rPr>
      <t xml:space="preserve"> </t>
    </r>
  </si>
  <si>
    <r>
      <t>MW</t>
    </r>
    <r>
      <rPr>
        <vertAlign val="subscript"/>
        <sz val="11"/>
        <color theme="1"/>
        <rFont val="Calibri"/>
        <family val="2"/>
        <scheme val="minor"/>
      </rPr>
      <t xml:space="preserve">i </t>
    </r>
  </si>
  <si>
    <r>
      <t>MW</t>
    </r>
    <r>
      <rPr>
        <vertAlign val="subscript"/>
        <sz val="11"/>
        <color theme="1"/>
        <rFont val="Calibri"/>
        <family val="2"/>
        <scheme val="minor"/>
      </rPr>
      <t>0</t>
    </r>
  </si>
  <si>
    <r>
      <t>x</t>
    </r>
    <r>
      <rPr>
        <vertAlign val="subscript"/>
        <sz val="11"/>
        <color theme="1"/>
        <rFont val="Calibri"/>
        <family val="2"/>
        <scheme val="minor"/>
      </rPr>
      <t xml:space="preserve">i </t>
    </r>
  </si>
  <si>
    <r>
      <t>C</t>
    </r>
    <r>
      <rPr>
        <vertAlign val="subscript"/>
        <sz val="11"/>
        <color theme="1"/>
        <rFont val="Calibri"/>
        <family val="2"/>
        <scheme val="minor"/>
      </rPr>
      <t xml:space="preserve">i </t>
    </r>
  </si>
  <si>
    <t>Exova Jones Environmental</t>
  </si>
  <si>
    <t>PFS</t>
  </si>
  <si>
    <t>Railway</t>
  </si>
  <si>
    <t/>
  </si>
  <si>
    <t>Sample ID</t>
  </si>
  <si>
    <t>SLR1</t>
  </si>
  <si>
    <t>SLR2</t>
  </si>
  <si>
    <t>SLR3</t>
  </si>
  <si>
    <t>SLR4</t>
  </si>
  <si>
    <t>SLR5</t>
  </si>
  <si>
    <t>SLR6</t>
  </si>
  <si>
    <t>SLR7</t>
  </si>
  <si>
    <t>SLR8</t>
  </si>
  <si>
    <t>SLR9</t>
  </si>
  <si>
    <t>Report:</t>
  </si>
  <si>
    <t>Product</t>
  </si>
  <si>
    <t>Depth</t>
  </si>
  <si>
    <t>JE Job No:</t>
  </si>
  <si>
    <t>Sample Type</t>
  </si>
  <si>
    <t>Client:</t>
  </si>
  <si>
    <t>SLR Consulting Ltd</t>
  </si>
  <si>
    <t>Sampled Date</t>
  </si>
  <si>
    <t>13/03/2019</t>
  </si>
  <si>
    <t>12/03/2019</t>
  </si>
  <si>
    <t>25/04/2019</t>
  </si>
  <si>
    <t>Client ref:</t>
  </si>
  <si>
    <t>Sample Received Date</t>
  </si>
  <si>
    <t>14/03/2019</t>
  </si>
  <si>
    <t>26/04/2019</t>
  </si>
  <si>
    <t>Location:</t>
  </si>
  <si>
    <t>J E Sample No</t>
  </si>
  <si>
    <t>43-44</t>
  </si>
  <si>
    <t>37-38</t>
  </si>
  <si>
    <t>1-2</t>
  </si>
  <si>
    <t>3-4</t>
  </si>
  <si>
    <t>8-9</t>
  </si>
  <si>
    <t>22-23</t>
  </si>
  <si>
    <t>24-25</t>
  </si>
  <si>
    <t>21-22</t>
  </si>
  <si>
    <t>4-5</t>
  </si>
  <si>
    <t>Contact</t>
  </si>
  <si>
    <t>Batch Number</t>
  </si>
  <si>
    <t>1</t>
  </si>
  <si>
    <t>Degraded Diesel</t>
  </si>
  <si>
    <t>Weathered Petrol</t>
  </si>
  <si>
    <t>Test</t>
  </si>
  <si>
    <t>Method</t>
  </si>
  <si>
    <t>Units</t>
  </si>
  <si>
    <t>LOD</t>
  </si>
  <si>
    <t>Whole Oil Trace</t>
  </si>
  <si>
    <t>TM1/PM0</t>
  </si>
  <si>
    <t>None</t>
  </si>
  <si>
    <t>See Attached</t>
  </si>
  <si>
    <t>Carbon Range</t>
  </si>
  <si>
    <t>5-28</t>
  </si>
  <si>
    <t>7-30</t>
  </si>
  <si>
    <t>8-35</t>
  </si>
  <si>
    <t>8-30</t>
  </si>
  <si>
    <t>7-35</t>
  </si>
  <si>
    <t>5-30</t>
  </si>
  <si>
    <t>5-21</t>
  </si>
  <si>
    <t>Boiling Point Range</t>
  </si>
  <si>
    <t>Degrees C</t>
  </si>
  <si>
    <t>&lt;50</t>
  </si>
  <si>
    <t>36-432</t>
  </si>
  <si>
    <t>98-450</t>
  </si>
  <si>
    <t>126-491</t>
  </si>
  <si>
    <t>126-450</t>
  </si>
  <si>
    <t>98-491</t>
  </si>
  <si>
    <t>36-450</t>
  </si>
  <si>
    <t>36-356</t>
  </si>
  <si>
    <t>Interpretation</t>
  </si>
  <si>
    <t>Weathered Gasoline and Diesel</t>
  </si>
  <si>
    <t>Diesel (Red)</t>
  </si>
  <si>
    <t>Gasoline and a trace of Degraded Biodiesel</t>
  </si>
  <si>
    <t>Degraded Petrol</t>
  </si>
  <si>
    <t>Mean weathered diesel</t>
  </si>
  <si>
    <t>Pristane/Phytane Ratio</t>
  </si>
  <si>
    <t>1.288</t>
  </si>
  <si>
    <t>1.179</t>
  </si>
  <si>
    <t>1.215</t>
  </si>
  <si>
    <t>1.389</t>
  </si>
  <si>
    <t>0.916</t>
  </si>
  <si>
    <t>N/A</t>
  </si>
  <si>
    <t>nC17/Pristane Ratio</t>
  </si>
  <si>
    <t>&lt;0.1</t>
  </si>
  <si>
    <t>1.289</t>
  </si>
  <si>
    <t>Age of Diesel (± 2years) (Christensen &amp; Larsen 1993)</t>
  </si>
  <si>
    <t>Years</t>
  </si>
  <si>
    <t>&gt; 20</t>
  </si>
  <si>
    <t>9</t>
  </si>
  <si>
    <t>TPH CWG</t>
  </si>
  <si>
    <r>
      <t>&gt;C5-C6</t>
    </r>
    <r>
      <rPr>
        <b/>
        <vertAlign val="superscript"/>
        <sz val="8"/>
        <color theme="1"/>
        <rFont val="Arial"/>
        <family val="2"/>
      </rPr>
      <t xml:space="preserve"> #</t>
    </r>
  </si>
  <si>
    <t>%</t>
  </si>
  <si>
    <t>&lt;0.01</t>
  </si>
  <si>
    <r>
      <t>&gt;C6-C8</t>
    </r>
    <r>
      <rPr>
        <b/>
        <vertAlign val="superscript"/>
        <sz val="8"/>
        <color theme="1"/>
        <rFont val="Arial"/>
        <family val="2"/>
      </rPr>
      <t xml:space="preserve"> #</t>
    </r>
  </si>
  <si>
    <r>
      <t>&gt;C8-C10</t>
    </r>
    <r>
      <rPr>
        <b/>
        <vertAlign val="superscript"/>
        <sz val="8"/>
        <color theme="1"/>
        <rFont val="Arial"/>
        <family val="2"/>
      </rPr>
      <t xml:space="preserve"> #</t>
    </r>
  </si>
  <si>
    <r>
      <t>&gt;C10-C12</t>
    </r>
    <r>
      <rPr>
        <b/>
        <vertAlign val="superscript"/>
        <sz val="8"/>
        <color theme="1"/>
        <rFont val="Arial"/>
        <family val="2"/>
      </rPr>
      <t xml:space="preserve"> #</t>
    </r>
  </si>
  <si>
    <r>
      <t>&gt;C12-C16</t>
    </r>
    <r>
      <rPr>
        <b/>
        <vertAlign val="superscript"/>
        <sz val="8"/>
        <color theme="1"/>
        <rFont val="Arial"/>
        <family val="2"/>
      </rPr>
      <t xml:space="preserve"> #</t>
    </r>
  </si>
  <si>
    <r>
      <t>&gt;C16-C21</t>
    </r>
    <r>
      <rPr>
        <b/>
        <vertAlign val="superscript"/>
        <sz val="8"/>
        <color theme="1"/>
        <rFont val="Arial"/>
        <family val="2"/>
      </rPr>
      <t xml:space="preserve"> #</t>
    </r>
  </si>
  <si>
    <r>
      <t>&gt;C21-C35</t>
    </r>
    <r>
      <rPr>
        <b/>
        <vertAlign val="superscript"/>
        <sz val="8"/>
        <color theme="1"/>
        <rFont val="Arial"/>
        <family val="2"/>
      </rPr>
      <t xml:space="preserve"> #</t>
    </r>
  </si>
  <si>
    <r>
      <t>&gt;EC6-EC8</t>
    </r>
    <r>
      <rPr>
        <b/>
        <vertAlign val="superscript"/>
        <sz val="8"/>
        <color theme="1"/>
        <rFont val="Arial"/>
        <family val="2"/>
      </rPr>
      <t xml:space="preserve"> #</t>
    </r>
  </si>
  <si>
    <r>
      <t>&gt;EC8-EC10</t>
    </r>
    <r>
      <rPr>
        <b/>
        <vertAlign val="superscript"/>
        <sz val="8"/>
        <color theme="1"/>
        <rFont val="Arial"/>
        <family val="2"/>
      </rPr>
      <t xml:space="preserve"> #</t>
    </r>
  </si>
  <si>
    <r>
      <t>&gt;EC10-EC12</t>
    </r>
    <r>
      <rPr>
        <b/>
        <vertAlign val="superscript"/>
        <sz val="8"/>
        <color theme="1"/>
        <rFont val="Arial"/>
        <family val="2"/>
      </rPr>
      <t xml:space="preserve"> #</t>
    </r>
  </si>
  <si>
    <r>
      <t>&gt;EC12-EC16</t>
    </r>
    <r>
      <rPr>
        <b/>
        <vertAlign val="superscript"/>
        <sz val="8"/>
        <color theme="1"/>
        <rFont val="Arial"/>
        <family val="2"/>
      </rPr>
      <t xml:space="preserve"> #</t>
    </r>
  </si>
  <si>
    <r>
      <t>&gt;EC16-EC21</t>
    </r>
    <r>
      <rPr>
        <b/>
        <vertAlign val="superscript"/>
        <sz val="8"/>
        <color theme="1"/>
        <rFont val="Arial"/>
        <family val="2"/>
      </rPr>
      <t xml:space="preserve"> #</t>
    </r>
  </si>
  <si>
    <r>
      <t>&gt;EC21-EC35</t>
    </r>
    <r>
      <rPr>
        <b/>
        <vertAlign val="superscript"/>
        <sz val="8"/>
        <color theme="1"/>
        <rFont val="Arial"/>
        <family val="2"/>
      </rPr>
      <t xml:space="preserve"> #</t>
    </r>
  </si>
  <si>
    <t>Description</t>
  </si>
  <si>
    <t>Dark Brown Oil</t>
  </si>
  <si>
    <t>Red Oil on Water</t>
  </si>
  <si>
    <t>Burnt Amber Oil</t>
  </si>
  <si>
    <t>Brown Oil</t>
  </si>
  <si>
    <t>Black Oil</t>
  </si>
  <si>
    <t>Dark Amber Oil</t>
  </si>
  <si>
    <t>Honey Coloured Oil</t>
  </si>
  <si>
    <t>% Diesel</t>
  </si>
  <si>
    <t>% Petrol</t>
  </si>
  <si>
    <t>Estimated % weathering of Petrol</t>
  </si>
  <si>
    <t>Toluene/nC8 ratio of Petrol</t>
  </si>
  <si>
    <t>Age of Petrol (schmidt et al 2002)</t>
  </si>
  <si>
    <t>15-20</t>
  </si>
  <si>
    <t>5 - 10</t>
  </si>
  <si>
    <t>Tetraethyl Lead</t>
  </si>
  <si>
    <t>TM124/PM0</t>
  </si>
  <si>
    <t>VOC MS</t>
  </si>
  <si>
    <t>Methyl Tertiary Butyl Ether</t>
  </si>
  <si>
    <t>&lt;0.05</t>
  </si>
  <si>
    <t>Benzene</t>
  </si>
  <si>
    <t>Toluene</t>
  </si>
  <si>
    <t>Ethylbenzene</t>
  </si>
  <si>
    <t>m/p-Xylene</t>
  </si>
  <si>
    <t>o-Xylene</t>
  </si>
  <si>
    <t>Chloromethane</t>
  </si>
  <si>
    <t>Chloroethane</t>
  </si>
  <si>
    <t>1,1-Dichloroethene</t>
  </si>
  <si>
    <t>Carbon disulphide</t>
  </si>
  <si>
    <t>Dichloromethane</t>
  </si>
  <si>
    <t>Methyl tertiary butyl ether (MTBE)</t>
  </si>
  <si>
    <t>trans-1,2-Dichloroethene</t>
  </si>
  <si>
    <t>1,1-Dichloroethane</t>
  </si>
  <si>
    <t>cis-1,2-Dichloroethene</t>
  </si>
  <si>
    <t>1,1,1-Trichloroethane</t>
  </si>
  <si>
    <t>1,2-Dichloroethane</t>
  </si>
  <si>
    <t>Trichloroethene</t>
  </si>
  <si>
    <t>1,2-Dichloropropane</t>
  </si>
  <si>
    <t>Bromodichloromethane</t>
  </si>
  <si>
    <t>1,1,2-Trichloroethane</t>
  </si>
  <si>
    <t>Tetrachloroethene</t>
  </si>
  <si>
    <t>Chlorobenzene</t>
  </si>
  <si>
    <t>1,1,1,2-Tetrachloroethane</t>
  </si>
  <si>
    <t>m,p-Xylene</t>
  </si>
  <si>
    <t>Styrene</t>
  </si>
  <si>
    <t>Bromoform</t>
  </si>
  <si>
    <t>Isopropylbenzene</t>
  </si>
  <si>
    <t>1,1,2,2-Tetrachloroethane</t>
  </si>
  <si>
    <t>Bromobenzene</t>
  </si>
  <si>
    <t>Propylbenzene</t>
  </si>
  <si>
    <t>2-Chlorotoluene</t>
  </si>
  <si>
    <t>1,3,5-Trimethylbenzene</t>
  </si>
  <si>
    <t>tert-Butylbenzene</t>
  </si>
  <si>
    <t>1,2,4-Trimethylbenzene</t>
  </si>
  <si>
    <t>sec-Butylbenzene</t>
  </si>
  <si>
    <t>1,3-Dichlorobenzene</t>
  </si>
  <si>
    <t>1,4-Dichlorobenzene</t>
  </si>
  <si>
    <t>n-Butylbenzene</t>
  </si>
  <si>
    <t>1,2-Dichlorobenzene</t>
  </si>
  <si>
    <t>1,2,4-Trichlorobenzene</t>
  </si>
  <si>
    <t>Naphthalene</t>
  </si>
  <si>
    <t>1,2,3-Trichlorobenzene</t>
  </si>
  <si>
    <t>1,3,5-Trichlorobenzene</t>
  </si>
  <si>
    <t>Mass fraction</t>
  </si>
  <si>
    <t>Phenol</t>
  </si>
  <si>
    <t>Aliphatics &gt;C5-C6</t>
  </si>
  <si>
    <t>Aliphatics &gt;C6-C8</t>
  </si>
  <si>
    <t>Aliphatics &gt;C8-C10</t>
  </si>
  <si>
    <t>Aliphatics &gt;C10-C12</t>
  </si>
  <si>
    <t>Aliphatics &gt;C12-C16 (aq)</t>
  </si>
  <si>
    <t>Aliphatics &gt;C16-C21 (aq)</t>
  </si>
  <si>
    <t>Aromatics &gt;EC5-EC7</t>
  </si>
  <si>
    <t>Aromatics &gt;EC7-EC8</t>
  </si>
  <si>
    <t>Aromatics &gt;EC8-EC10</t>
  </si>
  <si>
    <t>Aromatics &gt;EC10-EC12</t>
  </si>
  <si>
    <t>Aromatics &gt;EC12-EC16 (aq)</t>
  </si>
  <si>
    <t>Aromatics &gt;EC16-EC21 (aq)</t>
  </si>
  <si>
    <t>Aromatics &gt;EC21-EC35 (aq)</t>
  </si>
  <si>
    <t>PCB congener 118</t>
  </si>
  <si>
    <t>PCB congener 77</t>
  </si>
  <si>
    <t>PCB congener 81</t>
  </si>
  <si>
    <t>PCB congener 105</t>
  </si>
  <si>
    <t>PCB congener 114</t>
  </si>
  <si>
    <t>PCB congener 123</t>
  </si>
  <si>
    <t>PCB congener 126</t>
  </si>
  <si>
    <t>PCB congener 156</t>
  </si>
  <si>
    <t>PCB congener 157</t>
  </si>
  <si>
    <t>PCB congener 167</t>
  </si>
  <si>
    <t>PCB congener 169</t>
  </si>
  <si>
    <t>PCB congener 189</t>
  </si>
  <si>
    <t>VOCs</t>
  </si>
  <si>
    <t>BTEX</t>
  </si>
  <si>
    <t>Speciated TPH</t>
  </si>
  <si>
    <t>PCBs</t>
  </si>
  <si>
    <t>Naphthalene (aq)</t>
  </si>
  <si>
    <t>Acenaphthene (aq)</t>
  </si>
  <si>
    <t>Acenaphthylene (aq)</t>
  </si>
  <si>
    <t>Fluoranthene (aq)</t>
  </si>
  <si>
    <t>Anthracene (aq)</t>
  </si>
  <si>
    <t>Phenanthrene (aq)</t>
  </si>
  <si>
    <t>Fluorene (aq)</t>
  </si>
  <si>
    <t>Chrysene (aq)</t>
  </si>
  <si>
    <t>Pyrene (aq)</t>
  </si>
  <si>
    <t>Benzo(a)anthracene (aq)</t>
  </si>
  <si>
    <t>Benzo(b)fluoranthene (aq)</t>
  </si>
  <si>
    <t>Benzo(k)fluoranthene (aq)</t>
  </si>
  <si>
    <t>Benzo(a)pyrene (aq)</t>
  </si>
  <si>
    <t>Dibenzo(a,h)anthracene (aq)</t>
  </si>
  <si>
    <t>Benzo(g,h,i)perylene (aq)</t>
  </si>
  <si>
    <t>Indeno(1,2,3-cd)pyrene (aq)</t>
  </si>
  <si>
    <t>PAHs</t>
  </si>
  <si>
    <t>Reference [ ]</t>
  </si>
  <si>
    <t>Molecular Weight (g.mol-1)</t>
  </si>
  <si>
    <t>Single Component Solubility (mg.L-1)</t>
  </si>
  <si>
    <t>mg.L-1</t>
  </si>
  <si>
    <t>Vinyl chloride (chloroethene)</t>
  </si>
  <si>
    <t>Phenols</t>
  </si>
  <si>
    <t xml:space="preserve">Molecular Weight </t>
  </si>
  <si>
    <t xml:space="preserve">Single Component Solubility </t>
  </si>
  <si>
    <t>TPH CWG Volume 3 [1]</t>
  </si>
  <si>
    <t>Others -user defined</t>
  </si>
  <si>
    <t>°C</t>
  </si>
  <si>
    <t>-</t>
  </si>
  <si>
    <t>m-Xylene</t>
  </si>
  <si>
    <t>p-Xylene</t>
  </si>
  <si>
    <t>2,4-Dimethylphenol</t>
  </si>
  <si>
    <t>2,4-Dinitrotoluene</t>
  </si>
  <si>
    <t>2,6-Dinitrotoluene</t>
  </si>
  <si>
    <t>Others</t>
  </si>
  <si>
    <t>1-Methylnaphthalene</t>
  </si>
  <si>
    <t>2-Chloronaphthalene</t>
  </si>
  <si>
    <t>2-Methylnaphthalene</t>
  </si>
  <si>
    <t>2-Methylphenol</t>
  </si>
  <si>
    <t>3-Methylphenol</t>
  </si>
  <si>
    <t>4-Methylphenol</t>
  </si>
  <si>
    <t>Biphenyl</t>
  </si>
  <si>
    <t>Bis (2-ethylhexyl) phthalate</t>
  </si>
  <si>
    <t>Butyl benzyl phthalate</t>
  </si>
  <si>
    <t>Carbazole</t>
  </si>
  <si>
    <t>Diethyl Phthalate</t>
  </si>
  <si>
    <t>Dimethyl phthalate</t>
  </si>
  <si>
    <t>Di-n-butyl phthalate</t>
  </si>
  <si>
    <t>Di-n-octyl phthalate</t>
  </si>
  <si>
    <t>Hexachloroethane</t>
  </si>
  <si>
    <t>Isopropyltoluene</t>
  </si>
  <si>
    <t>CL:AIRE, 2010.  Soil Generic Assessment Criteria for Human Health Risk Assessment</t>
  </si>
  <si>
    <t>EIC, CLAIRE Report [4]</t>
  </si>
  <si>
    <t>Science Report SC050021/SR7 Compilation of Data for Priority Organic Pollutants for Derivation of Soil Guideline Values</t>
  </si>
  <si>
    <t>SC050021/SR7 [5]</t>
  </si>
  <si>
    <t xml:space="preserve">Science Report SC050021 / Dioxins SGV.  Soil Guideline Values for dioxins, furans and dioxin-like PCBs in soil 
</t>
  </si>
  <si>
    <t>SC050021/Technical Review Dioxins [6]</t>
  </si>
  <si>
    <t>Molecular Weight Reference:</t>
  </si>
  <si>
    <t>[2]</t>
  </si>
  <si>
    <t>[7]</t>
  </si>
  <si>
    <t>User defined molecular weight.  See Molecular Weight Calculation Tab</t>
  </si>
  <si>
    <t>A site specific NAPL molecular weight is the sum of the product of each component’s mass fractions by molecular weight</t>
  </si>
  <si>
    <t xml:space="preserve">MWi </t>
  </si>
  <si>
    <t>g.g-1</t>
  </si>
  <si>
    <r>
      <t>MF</t>
    </r>
    <r>
      <rPr>
        <vertAlign val="subscript"/>
        <sz val="11"/>
        <rFont val="Calibri"/>
        <family val="2"/>
        <scheme val="minor"/>
      </rPr>
      <t>i</t>
    </r>
    <r>
      <rPr>
        <sz val="11"/>
        <rFont val="Calibri"/>
        <family val="2"/>
        <scheme val="minor"/>
      </rPr>
      <t xml:space="preserve">  x MW</t>
    </r>
    <r>
      <rPr>
        <vertAlign val="subscript"/>
        <sz val="11"/>
        <rFont val="Calibri"/>
        <family val="2"/>
        <scheme val="minor"/>
      </rPr>
      <t>i</t>
    </r>
    <r>
      <rPr>
        <sz val="11"/>
        <rFont val="Calibri"/>
        <family val="2"/>
        <scheme val="minor"/>
      </rPr>
      <t xml:space="preserve"> </t>
    </r>
  </si>
  <si>
    <t xml:space="preserve">Calculated NAPL molecular weight (MWo): </t>
  </si>
  <si>
    <t xml:space="preserve">User defined list. </t>
  </si>
  <si>
    <r>
      <t xml:space="preserve">Effective solubility of a compound </t>
    </r>
    <r>
      <rPr>
        <i/>
        <sz val="11"/>
        <color theme="1"/>
        <rFont val="Calibri"/>
        <family val="2"/>
        <scheme val="minor"/>
      </rPr>
      <t xml:space="preserve">i </t>
    </r>
    <r>
      <rPr>
        <sz val="11"/>
        <color theme="1"/>
        <rFont val="Calibri"/>
        <family val="2"/>
        <scheme val="minor"/>
      </rPr>
      <t>(in a mixture) at equilibrium (mg.L-1)</t>
    </r>
  </si>
  <si>
    <t>aqueous solubility concentration of the pure compound (mg.L-1)</t>
  </si>
  <si>
    <r>
      <t xml:space="preserve">molecular weight of compound </t>
    </r>
    <r>
      <rPr>
        <i/>
        <sz val="11"/>
        <color theme="1"/>
        <rFont val="Calibri"/>
        <family val="2"/>
        <scheme val="minor"/>
      </rPr>
      <t>i</t>
    </r>
    <r>
      <rPr>
        <sz val="11"/>
        <color theme="1"/>
        <rFont val="Calibri"/>
        <family val="2"/>
        <scheme val="minor"/>
      </rPr>
      <t xml:space="preserve"> (g.mole-1)</t>
    </r>
  </si>
  <si>
    <t>approximated molecular weight of the hydrocarbon mixture (g.mole-1)</t>
  </si>
  <si>
    <t>Mass fraction totals:</t>
  </si>
  <si>
    <t>= Calculation outputs</t>
  </si>
  <si>
    <t>= User defined value</t>
  </si>
  <si>
    <t>= User defined values</t>
  </si>
  <si>
    <t>Top 20</t>
  </si>
  <si>
    <t>Site Specific (SoBRA NAPL sample database)</t>
  </si>
  <si>
    <t>Library of physical properties</t>
  </si>
  <si>
    <t>Capability to add additional user defined compounds at the bottom of the list</t>
  </si>
  <si>
    <t>Mass fraction reference:</t>
  </si>
  <si>
    <t>[3]</t>
  </si>
  <si>
    <t>Mass fraction total:</t>
  </si>
  <si>
    <r>
      <rPr>
        <sz val="14"/>
        <color theme="1"/>
        <rFont val="Calibri"/>
        <family val="2"/>
        <scheme val="minor"/>
      </rPr>
      <t xml:space="preserve">Calculation sheet for NAPL Molecular Weight
</t>
    </r>
    <r>
      <rPr>
        <sz val="11"/>
        <color theme="1"/>
        <rFont val="Calibri"/>
        <family val="2"/>
        <scheme val="minor"/>
      </rPr>
      <t xml:space="preserve">
</t>
    </r>
    <r>
      <rPr>
        <sz val="10"/>
        <color theme="1"/>
        <rFont val="Calibri"/>
        <family val="2"/>
        <scheme val="minor"/>
      </rPr>
      <t xml:space="preserve">Based on methodology set out in ANSR, 2015.  Calculating Mole Fractions from LNAPL and Soil Samples.  Applied NAPL Science Review.  Volume 5, Issue 1.  </t>
    </r>
  </si>
  <si>
    <t>g.mole-1</t>
  </si>
  <si>
    <t>NAPL Molecular Weight (site specific) g.mole-1</t>
  </si>
  <si>
    <r>
      <rPr>
        <sz val="14"/>
        <color theme="1"/>
        <rFont val="Calibri"/>
        <family val="2"/>
        <scheme val="minor"/>
      </rPr>
      <t xml:space="preserve">Calculation sheet for effective solubility of site specific NAPL mixtures - Top 20 Analysis
</t>
    </r>
    <r>
      <rPr>
        <sz val="11"/>
        <color theme="1"/>
        <rFont val="Calibri"/>
        <family val="2"/>
        <scheme val="minor"/>
      </rPr>
      <t xml:space="preserve">
</t>
    </r>
    <r>
      <rPr>
        <sz val="10"/>
        <color theme="1"/>
        <rFont val="Calibri"/>
        <family val="2"/>
        <scheme val="minor"/>
      </rPr>
      <t xml:space="preserve">Based on Raoult's Law and methodology set out in CL:AIRE, 2017. Petroleum Hydrocarbons in Groundwater: Guidance on assessing
petroleum hydrocarbons using existing hydrogeological risk assessment methodologies. CL:AIRE, London. ISBN 978-1-905046-31-7
</t>
    </r>
    <r>
      <rPr>
        <sz val="10"/>
        <color theme="1"/>
        <rFont val="Calibri"/>
        <family val="2"/>
      </rPr>
      <t>©SoBRA, 2022</t>
    </r>
  </si>
  <si>
    <r>
      <rPr>
        <sz val="14"/>
        <color theme="1"/>
        <rFont val="Calibri"/>
        <family val="2"/>
        <scheme val="minor"/>
      </rPr>
      <t xml:space="preserve">Calculation sheet for effective solubility of standard fuel types
</t>
    </r>
    <r>
      <rPr>
        <sz val="11"/>
        <color theme="1"/>
        <rFont val="Calibri"/>
        <family val="2"/>
        <scheme val="minor"/>
      </rPr>
      <t xml:space="preserve">
</t>
    </r>
    <r>
      <rPr>
        <sz val="10"/>
        <color theme="1"/>
        <rFont val="Calibri"/>
        <family val="2"/>
        <scheme val="minor"/>
      </rPr>
      <t xml:space="preserve">Based on Raoult's Law and methodology set out in CL:AIRE, 2017. Petroleum Hydrocarbons in Groundwater: Guidance on assessing
petroleum hydrocarbons using existing hydrogeological risk assessment methodologies. CL:AIRE, London. ISBN 978-1-905046-31-7
</t>
    </r>
    <r>
      <rPr>
        <sz val="10"/>
        <color theme="1"/>
        <rFont val="Calibri"/>
        <family val="2"/>
      </rPr>
      <t>©SoBRA, 2022</t>
    </r>
  </si>
  <si>
    <t>ACKNOWLEDGMENTS</t>
  </si>
  <si>
    <t>SoBRA wishes to thank the following individuals for their considerable assistance in the successful delivery of this document:</t>
  </si>
  <si>
    <t>Principal Authors</t>
  </si>
  <si>
    <t xml:space="preserve">Employer </t>
  </si>
  <si>
    <t>Jonathan Parry</t>
  </si>
  <si>
    <t>SLR Consulting</t>
  </si>
  <si>
    <t>Caroline Walker</t>
  </si>
  <si>
    <t>Working Group &amp; Reviewers</t>
  </si>
  <si>
    <t>Anna Hitchmough</t>
  </si>
  <si>
    <t>Jonathan Larkin</t>
  </si>
  <si>
    <t>Hydrogeology Consulting Ltd</t>
  </si>
  <si>
    <t>David Holmes</t>
  </si>
  <si>
    <t>Geosyntec</t>
  </si>
  <si>
    <t>Melinda Evans</t>
  </si>
  <si>
    <t>Alexander Lee</t>
  </si>
  <si>
    <t>WSP</t>
  </si>
  <si>
    <t>Anil Waduge</t>
  </si>
  <si>
    <t>RSK RAW</t>
  </si>
  <si>
    <t>Conor Armstrong</t>
  </si>
  <si>
    <t>Avada Environmental</t>
  </si>
  <si>
    <t xml:space="preserve">Component Mass fraction x molecular weight </t>
  </si>
  <si>
    <t>Molecular Weight of NAPL (g.mole-1):</t>
  </si>
  <si>
    <t>EC10-EC12 (includes naphthalene)</t>
  </si>
  <si>
    <t>RSK Geosciences</t>
  </si>
  <si>
    <t>Soilfix Ltd</t>
  </si>
  <si>
    <t>HKA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</si>
</sst>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0.0"/>
    <numFmt numFmtId="166" formatCode="0.0000"/>
  </numFmts>
  <fonts count="30" x14ac:knownFonts="1">
    <font>
      <sz val="11"/>
      <color theme="1"/>
      <name val="Calibri"/>
      <family val="2"/>
      <scheme val="minor"/>
    </font>
    <font>
      <b/>
      <sz val="11"/>
      <color theme="1"/>
      <name val="Calibri"/>
      <family val="2"/>
      <scheme val="minor"/>
    </font>
    <font>
      <i/>
      <sz val="11"/>
      <color theme="1"/>
      <name val="Calibri"/>
      <family val="2"/>
      <scheme val="minor"/>
    </font>
    <font>
      <vertAlign val="subscript"/>
      <sz val="11"/>
      <color theme="1"/>
      <name val="Calibri"/>
      <family val="2"/>
      <scheme val="minor"/>
    </font>
    <font>
      <vertAlign val="superscript"/>
      <sz val="11"/>
      <color theme="1"/>
      <name val="Calibri"/>
      <family val="2"/>
      <scheme val="minor"/>
    </font>
    <font>
      <i/>
      <vertAlign val="subscript"/>
      <sz val="11"/>
      <color theme="1"/>
      <name val="Calibri"/>
      <family val="2"/>
      <scheme val="minor"/>
    </font>
    <font>
      <b/>
      <i/>
      <sz val="11"/>
      <color theme="1"/>
      <name val="Calibri"/>
      <family val="2"/>
      <scheme val="minor"/>
    </font>
    <font>
      <b/>
      <sz val="18"/>
      <color theme="1"/>
      <name val="Calibri"/>
      <family val="2"/>
      <scheme val="minor"/>
    </font>
    <font>
      <i/>
      <sz val="11"/>
      <name val="Calibri"/>
      <family val="2"/>
      <scheme val="minor"/>
    </font>
    <font>
      <b/>
      <sz val="10"/>
      <name val="Arial"/>
      <family val="2"/>
    </font>
    <font>
      <b/>
      <i/>
      <sz val="16"/>
      <color theme="7" tint="-0.249977111117893"/>
      <name val="Times New Roman"/>
      <family val="1"/>
    </font>
    <font>
      <sz val="8"/>
      <name val="Arial"/>
      <family val="2"/>
    </font>
    <font>
      <b/>
      <sz val="8"/>
      <name val="Arial"/>
      <family val="2"/>
    </font>
    <font>
      <sz val="8"/>
      <color theme="1"/>
      <name val="Arial"/>
      <family val="2"/>
    </font>
    <font>
      <b/>
      <u/>
      <sz val="8"/>
      <color theme="1"/>
      <name val="Arial"/>
      <family val="2"/>
    </font>
    <font>
      <b/>
      <sz val="8"/>
      <color theme="1"/>
      <name val="Arial"/>
      <family val="2"/>
    </font>
    <font>
      <b/>
      <vertAlign val="superscript"/>
      <sz val="8"/>
      <color theme="1"/>
      <name val="Arial"/>
      <family val="2"/>
    </font>
    <font>
      <sz val="11"/>
      <name val="Calibri"/>
      <family val="2"/>
      <scheme val="minor"/>
    </font>
    <font>
      <sz val="8"/>
      <name val="Calibri"/>
      <family val="2"/>
      <scheme val="minor"/>
    </font>
    <font>
      <sz val="9"/>
      <color theme="1"/>
      <name val="Calibri"/>
      <family val="2"/>
      <scheme val="minor"/>
    </font>
    <font>
      <sz val="14"/>
      <color theme="1"/>
      <name val="Calibri"/>
      <family val="2"/>
      <scheme val="minor"/>
    </font>
    <font>
      <sz val="9"/>
      <name val="Calibri"/>
      <family val="2"/>
      <scheme val="minor"/>
    </font>
    <font>
      <sz val="10"/>
      <color theme="1"/>
      <name val="Calibri"/>
      <family val="2"/>
      <scheme val="minor"/>
    </font>
    <font>
      <vertAlign val="subscript"/>
      <sz val="11"/>
      <name val="Calibri"/>
      <family val="2"/>
      <scheme val="minor"/>
    </font>
    <font>
      <sz val="10"/>
      <color theme="1"/>
      <name val="Calibri"/>
      <family val="2"/>
    </font>
    <font>
      <sz val="11"/>
      <color rgb="FFFF0000"/>
      <name val="Calibri"/>
      <family val="2"/>
      <scheme val="minor"/>
    </font>
    <font>
      <sz val="9"/>
      <color indexed="81"/>
      <name val="Tahoma"/>
      <family val="2"/>
    </font>
    <font>
      <b/>
      <sz val="10"/>
      <color theme="1"/>
      <name val="Calibri"/>
      <family val="2"/>
      <scheme val="minor"/>
    </font>
    <font>
      <sz val="10"/>
      <color rgb="FF000000"/>
      <name val="Calibri"/>
      <family val="2"/>
      <scheme val="minor"/>
    </font>
    <font>
      <b/>
      <sz val="10"/>
      <color rgb="FF000000"/>
      <name val="Calibri"/>
      <family val="2"/>
      <scheme val="minor"/>
    </font>
  </fonts>
  <fills count="7">
    <fill>
      <patternFill patternType="none"/>
    </fill>
    <fill>
      <patternFill patternType="gray125"/>
    </fill>
    <fill>
      <patternFill patternType="solid">
        <fgColor rgb="FF99CC0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dotted">
        <color indexed="64"/>
      </left>
      <right style="thin">
        <color indexed="64"/>
      </right>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bottom/>
      <diagonal/>
    </border>
    <border>
      <left/>
      <right/>
      <top style="dotted">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s>
  <cellStyleXfs count="1">
    <xf numFmtId="0" fontId="0" fillId="0" borderId="0"/>
  </cellStyleXfs>
  <cellXfs count="199">
    <xf numFmtId="0" fontId="0" fillId="0" borderId="0" xfId="0"/>
    <xf numFmtId="0" fontId="11" fillId="0" borderId="0" xfId="0" applyFont="1" applyAlignment="1">
      <alignment horizontal="center"/>
    </xf>
    <xf numFmtId="0" fontId="11" fillId="0" borderId="0" xfId="0" applyFont="1"/>
    <xf numFmtId="0" fontId="0" fillId="0" borderId="0" xfId="0" applyAlignment="1">
      <alignment horizontal="left"/>
    </xf>
    <xf numFmtId="0" fontId="9" fillId="0" borderId="0" xfId="0" applyFont="1"/>
    <xf numFmtId="49" fontId="11" fillId="0" borderId="0" xfId="0" applyNumberFormat="1" applyFont="1" applyAlignment="1">
      <alignment horizontal="center" vertical="center" shrinkToFit="1"/>
    </xf>
    <xf numFmtId="49" fontId="13" fillId="0" borderId="0" xfId="0" applyNumberFormat="1" applyFont="1" applyAlignment="1">
      <alignment horizontal="center" vertical="center" shrinkToFit="1"/>
    </xf>
    <xf numFmtId="0" fontId="9" fillId="0" borderId="0" xfId="0" applyFont="1" applyAlignment="1">
      <alignment horizontal="left" vertical="center"/>
    </xf>
    <xf numFmtId="0" fontId="12" fillId="0" borderId="0" xfId="0" applyFont="1" applyAlignment="1">
      <alignment vertical="center"/>
    </xf>
    <xf numFmtId="49" fontId="11" fillId="0" borderId="0" xfId="0" applyNumberFormat="1" applyFont="1" applyAlignment="1">
      <alignment shrinkToFit="1"/>
    </xf>
    <xf numFmtId="49" fontId="11" fillId="0" borderId="0" xfId="0" applyNumberFormat="1" applyFont="1"/>
    <xf numFmtId="164" fontId="11" fillId="0" borderId="0" xfId="0" applyNumberFormat="1" applyFont="1" applyAlignment="1">
      <alignment horizontal="center" vertical="center" shrinkToFit="1"/>
    </xf>
    <xf numFmtId="164" fontId="13" fillId="0" borderId="0" xfId="0" applyNumberFormat="1" applyFont="1" applyAlignment="1">
      <alignment horizontal="center" vertical="center" shrinkToFit="1"/>
    </xf>
    <xf numFmtId="0" fontId="12" fillId="0" borderId="0" xfId="0" applyFont="1"/>
    <xf numFmtId="49" fontId="11" fillId="0" borderId="0" xfId="0" applyNumberFormat="1" applyFont="1" applyAlignment="1">
      <alignment horizontal="center" vertical="center" wrapText="1" shrinkToFit="1"/>
    </xf>
    <xf numFmtId="0" fontId="12" fillId="0" borderId="0" xfId="0" applyFont="1" applyAlignment="1">
      <alignment horizontal="right"/>
    </xf>
    <xf numFmtId="0" fontId="11" fillId="0" borderId="0" xfId="0" applyFont="1" applyAlignment="1">
      <alignment horizontal="right"/>
    </xf>
    <xf numFmtId="0" fontId="12" fillId="0" borderId="0" xfId="0" applyFont="1" applyAlignment="1">
      <alignment horizontal="left"/>
    </xf>
    <xf numFmtId="0" fontId="13" fillId="0" borderId="0" xfId="0" applyFont="1" applyAlignment="1">
      <alignment horizontal="left" vertical="center" shrinkToFit="1"/>
    </xf>
    <xf numFmtId="0" fontId="13" fillId="0" borderId="0" xfId="0" applyFont="1" applyAlignment="1">
      <alignment horizontal="center" vertical="center" shrinkToFit="1"/>
    </xf>
    <xf numFmtId="0" fontId="13" fillId="0" borderId="0" xfId="0" quotePrefix="1" applyFont="1" applyAlignment="1">
      <alignment horizontal="center" vertical="center" shrinkToFit="1"/>
    </xf>
    <xf numFmtId="0" fontId="13" fillId="0" borderId="0" xfId="0" quotePrefix="1" applyFont="1" applyAlignment="1">
      <alignment horizontal="center" vertical="center" wrapText="1" shrinkToFit="1"/>
    </xf>
    <xf numFmtId="0" fontId="13" fillId="0" borderId="0" xfId="0" applyFont="1" applyAlignment="1">
      <alignment horizontal="center" vertical="center" wrapText="1" shrinkToFit="1"/>
    </xf>
    <xf numFmtId="0" fontId="13" fillId="0" borderId="0" xfId="0" applyFont="1" applyAlignment="1">
      <alignment horizontal="left" vertical="center" wrapText="1" shrinkToFit="1"/>
    </xf>
    <xf numFmtId="0" fontId="14" fillId="0" borderId="0" xfId="0" applyFont="1" applyAlignment="1">
      <alignment horizontal="left" vertical="center"/>
    </xf>
    <xf numFmtId="0" fontId="15" fillId="0" borderId="0" xfId="0" applyFont="1" applyAlignment="1">
      <alignment horizontal="center" vertical="center"/>
    </xf>
    <xf numFmtId="165" fontId="13" fillId="0" borderId="0" xfId="0" applyNumberFormat="1" applyFont="1" applyAlignment="1">
      <alignment horizontal="center" vertical="center" shrinkToFit="1"/>
    </xf>
    <xf numFmtId="0" fontId="0" fillId="0" borderId="0" xfId="0" applyProtection="1">
      <protection locked="0"/>
    </xf>
    <xf numFmtId="0" fontId="0" fillId="2" borderId="2" xfId="0" applyFill="1" applyBorder="1" applyProtection="1">
      <protection locked="0"/>
    </xf>
    <xf numFmtId="0" fontId="0" fillId="2" borderId="1" xfId="0" applyFill="1" applyBorder="1" applyProtection="1">
      <protection locked="0"/>
    </xf>
    <xf numFmtId="0" fontId="7" fillId="0" borderId="0" xfId="0" applyFont="1"/>
    <xf numFmtId="0" fontId="1" fillId="0" borderId="0" xfId="0" applyFont="1"/>
    <xf numFmtId="0" fontId="6" fillId="0" borderId="0" xfId="0" applyFont="1"/>
    <xf numFmtId="0" fontId="0" fillId="0" borderId="0" xfId="0" applyAlignment="1">
      <alignment horizontal="center"/>
    </xf>
    <xf numFmtId="0" fontId="0" fillId="0" borderId="0" xfId="0" applyAlignment="1">
      <alignment wrapText="1"/>
    </xf>
    <xf numFmtId="0" fontId="0" fillId="3" borderId="0" xfId="0" applyFill="1" applyAlignment="1">
      <alignment horizontal="center" wrapText="1"/>
    </xf>
    <xf numFmtId="0" fontId="0" fillId="5" borderId="9" xfId="0" applyFill="1" applyBorder="1"/>
    <xf numFmtId="0" fontId="0" fillId="5" borderId="10" xfId="0" applyFill="1" applyBorder="1"/>
    <xf numFmtId="0" fontId="0" fillId="0" borderId="9" xfId="0" applyBorder="1"/>
    <xf numFmtId="0" fontId="0" fillId="2" borderId="3" xfId="0" applyFill="1" applyBorder="1" applyProtection="1">
      <protection locked="0"/>
    </xf>
    <xf numFmtId="0" fontId="2" fillId="0" borderId="0" xfId="0" applyFont="1"/>
    <xf numFmtId="0" fontId="9" fillId="3" borderId="0" xfId="0" applyFont="1" applyFill="1" applyAlignment="1">
      <alignment horizontal="center" vertical="center"/>
    </xf>
    <xf numFmtId="0" fontId="9" fillId="3" borderId="10" xfId="0" applyFont="1" applyFill="1" applyBorder="1" applyAlignment="1">
      <alignment horizontal="center" vertical="center"/>
    </xf>
    <xf numFmtId="0" fontId="0" fillId="0" borderId="9" xfId="0" applyBorder="1" applyAlignment="1">
      <alignment wrapText="1"/>
    </xf>
    <xf numFmtId="0" fontId="0" fillId="0" borderId="11" xfId="0" applyBorder="1" applyAlignment="1">
      <alignment wrapText="1"/>
    </xf>
    <xf numFmtId="0" fontId="0" fillId="3" borderId="11" xfId="0" applyFill="1" applyBorder="1" applyAlignment="1">
      <alignment horizontal="center"/>
    </xf>
    <xf numFmtId="0" fontId="0" fillId="3" borderId="14" xfId="0" applyFill="1" applyBorder="1" applyAlignment="1">
      <alignment horizontal="center"/>
    </xf>
    <xf numFmtId="0" fontId="0" fillId="3" borderId="12" xfId="0" applyFill="1" applyBorder="1" applyAlignment="1">
      <alignment horizontal="center"/>
    </xf>
    <xf numFmtId="0" fontId="0" fillId="0" borderId="14" xfId="0" applyBorder="1" applyAlignment="1">
      <alignment horizontal="center"/>
    </xf>
    <xf numFmtId="0" fontId="0" fillId="2" borderId="3" xfId="0" applyFill="1" applyBorder="1" applyAlignment="1" applyProtection="1">
      <alignment wrapText="1"/>
      <protection locked="0"/>
    </xf>
    <xf numFmtId="0" fontId="21" fillId="5" borderId="9" xfId="0" applyFont="1" applyFill="1" applyBorder="1" applyAlignment="1">
      <alignment horizontal="center" wrapText="1"/>
    </xf>
    <xf numFmtId="0" fontId="21" fillId="5" borderId="15" xfId="0" applyFont="1" applyFill="1" applyBorder="1" applyAlignment="1">
      <alignment horizontal="center" wrapText="1"/>
    </xf>
    <xf numFmtId="0" fontId="0" fillId="0" borderId="9" xfId="0" applyBorder="1" applyAlignment="1">
      <alignment horizontal="center"/>
    </xf>
    <xf numFmtId="0" fontId="1" fillId="3" borderId="9" xfId="0" applyFont="1" applyFill="1" applyBorder="1" applyAlignment="1">
      <alignment horizontal="center" wrapText="1"/>
    </xf>
    <xf numFmtId="0" fontId="1" fillId="3" borderId="10" xfId="0" applyFont="1" applyFill="1" applyBorder="1" applyAlignment="1">
      <alignment horizontal="center" wrapText="1"/>
    </xf>
    <xf numFmtId="0" fontId="1" fillId="3" borderId="13" xfId="0" applyFont="1" applyFill="1" applyBorder="1" applyAlignment="1">
      <alignment horizontal="center" wrapText="1"/>
    </xf>
    <xf numFmtId="0" fontId="0" fillId="4" borderId="13" xfId="0" applyFill="1" applyBorder="1" applyAlignment="1">
      <alignment horizontal="center"/>
    </xf>
    <xf numFmtId="0" fontId="0" fillId="4" borderId="14" xfId="0" applyFill="1" applyBorder="1" applyAlignment="1">
      <alignment horizontal="center"/>
    </xf>
    <xf numFmtId="0" fontId="0" fillId="4" borderId="12" xfId="0" applyFill="1" applyBorder="1" applyAlignment="1">
      <alignment horizontal="center"/>
    </xf>
    <xf numFmtId="0" fontId="0" fillId="4" borderId="11" xfId="0" applyFill="1" applyBorder="1" applyAlignment="1">
      <alignment horizontal="center"/>
    </xf>
    <xf numFmtId="0" fontId="0" fillId="2" borderId="19" xfId="0" applyFill="1" applyBorder="1" applyProtection="1">
      <protection locked="0"/>
    </xf>
    <xf numFmtId="0" fontId="0" fillId="0" borderId="10" xfId="0" applyBorder="1" applyAlignment="1">
      <alignment horizontal="center"/>
    </xf>
    <xf numFmtId="0" fontId="0" fillId="3" borderId="7" xfId="0" applyFill="1" applyBorder="1"/>
    <xf numFmtId="0" fontId="0" fillId="3" borderId="13" xfId="0" applyFill="1" applyBorder="1"/>
    <xf numFmtId="0" fontId="0" fillId="3" borderId="8" xfId="0" applyFill="1" applyBorder="1"/>
    <xf numFmtId="0" fontId="0" fillId="3" borderId="0" xfId="0" applyFill="1"/>
    <xf numFmtId="0" fontId="6" fillId="0" borderId="9" xfId="0" applyFont="1" applyBorder="1"/>
    <xf numFmtId="0" fontId="1" fillId="3" borderId="2" xfId="0" applyFont="1" applyFill="1" applyBorder="1" applyAlignment="1">
      <alignment horizontal="center" wrapText="1"/>
    </xf>
    <xf numFmtId="0" fontId="0" fillId="2" borderId="2" xfId="0" applyFill="1" applyBorder="1" applyAlignment="1" applyProtection="1">
      <alignment horizontal="center"/>
      <protection locked="0"/>
    </xf>
    <xf numFmtId="166" fontId="0" fillId="0" borderId="0" xfId="0" applyNumberFormat="1"/>
    <xf numFmtId="166" fontId="0" fillId="0" borderId="10" xfId="0" applyNumberFormat="1" applyBorder="1"/>
    <xf numFmtId="166" fontId="0" fillId="0" borderId="9" xfId="0" applyNumberFormat="1" applyBorder="1"/>
    <xf numFmtId="166" fontId="0" fillId="0" borderId="0" xfId="0" applyNumberFormat="1" applyAlignment="1">
      <alignment horizontal="center"/>
    </xf>
    <xf numFmtId="166" fontId="0" fillId="0" borderId="10" xfId="0" applyNumberFormat="1" applyBorder="1" applyAlignment="1">
      <alignment horizontal="center"/>
    </xf>
    <xf numFmtId="166" fontId="0" fillId="0" borderId="9" xfId="0" applyNumberFormat="1" applyBorder="1" applyAlignment="1">
      <alignment horizontal="center"/>
    </xf>
    <xf numFmtId="0" fontId="0" fillId="2" borderId="9" xfId="0" applyFill="1" applyBorder="1" applyAlignment="1" applyProtection="1">
      <alignment horizontal="center"/>
      <protection locked="0"/>
    </xf>
    <xf numFmtId="0" fontId="0" fillId="2" borderId="17" xfId="0" applyFill="1" applyBorder="1" applyAlignment="1" applyProtection="1">
      <alignment horizontal="center"/>
      <protection locked="0"/>
    </xf>
    <xf numFmtId="11" fontId="0" fillId="0" borderId="0" xfId="0" applyNumberFormat="1" applyProtection="1">
      <protection locked="0"/>
    </xf>
    <xf numFmtId="0" fontId="0" fillId="6" borderId="0" xfId="0" applyFill="1"/>
    <xf numFmtId="0" fontId="0" fillId="6" borderId="10" xfId="0" applyFill="1" applyBorder="1"/>
    <xf numFmtId="11" fontId="0" fillId="6" borderId="0" xfId="0" applyNumberFormat="1" applyFill="1" applyAlignment="1">
      <alignment horizontal="center"/>
    </xf>
    <xf numFmtId="11" fontId="0" fillId="6" borderId="10" xfId="0" applyNumberFormat="1" applyFill="1" applyBorder="1" applyAlignment="1">
      <alignment horizontal="center"/>
    </xf>
    <xf numFmtId="11" fontId="0" fillId="6" borderId="14" xfId="0" applyNumberFormat="1" applyFill="1" applyBorder="1" applyAlignment="1">
      <alignment horizontal="center"/>
    </xf>
    <xf numFmtId="11" fontId="0" fillId="6" borderId="12" xfId="0" applyNumberFormat="1" applyFill="1" applyBorder="1" applyAlignment="1">
      <alignment horizontal="center"/>
    </xf>
    <xf numFmtId="1" fontId="0" fillId="0" borderId="0" xfId="0" applyNumberFormat="1"/>
    <xf numFmtId="1" fontId="0" fillId="0" borderId="0" xfId="0" applyNumberFormat="1" applyAlignment="1">
      <alignment horizontal="center"/>
    </xf>
    <xf numFmtId="1" fontId="0" fillId="0" borderId="14" xfId="0" applyNumberFormat="1" applyBorder="1" applyAlignment="1">
      <alignment horizontal="center"/>
    </xf>
    <xf numFmtId="0" fontId="1" fillId="3" borderId="3" xfId="0" applyFont="1" applyFill="1" applyBorder="1" applyAlignment="1">
      <alignment horizontal="center" wrapText="1"/>
    </xf>
    <xf numFmtId="0" fontId="21" fillId="5" borderId="10" xfId="0" applyFont="1" applyFill="1" applyBorder="1" applyAlignment="1">
      <alignment horizontal="center" wrapText="1"/>
    </xf>
    <xf numFmtId="0" fontId="21" fillId="5" borderId="0" xfId="0" applyFont="1" applyFill="1" applyAlignment="1">
      <alignment horizontal="center" wrapText="1"/>
    </xf>
    <xf numFmtId="0" fontId="0" fillId="2" borderId="0" xfId="0" applyFill="1" applyAlignment="1" applyProtection="1">
      <alignment horizontal="center"/>
      <protection locked="0"/>
    </xf>
    <xf numFmtId="0" fontId="17" fillId="2" borderId="0" xfId="0" applyFont="1" applyFill="1" applyAlignment="1" applyProtection="1">
      <alignment horizontal="center" wrapText="1"/>
      <protection locked="0"/>
    </xf>
    <xf numFmtId="0" fontId="0" fillId="4" borderId="4" xfId="0" applyFill="1" applyBorder="1" applyAlignment="1">
      <alignment horizontal="right" wrapText="1"/>
    </xf>
    <xf numFmtId="166" fontId="0" fillId="0" borderId="4" xfId="0" applyNumberFormat="1" applyBorder="1" applyAlignment="1">
      <alignment horizontal="center"/>
    </xf>
    <xf numFmtId="166" fontId="0" fillId="0" borderId="5" xfId="0" applyNumberFormat="1" applyBorder="1" applyAlignment="1">
      <alignment horizontal="center"/>
    </xf>
    <xf numFmtId="166" fontId="0" fillId="0" borderId="6" xfId="0" applyNumberFormat="1" applyBorder="1" applyAlignment="1">
      <alignment horizontal="center"/>
    </xf>
    <xf numFmtId="0" fontId="1" fillId="3" borderId="7" xfId="0" applyFont="1" applyFill="1" applyBorder="1"/>
    <xf numFmtId="0" fontId="0" fillId="3" borderId="13" xfId="0" applyFill="1" applyBorder="1" applyAlignment="1">
      <alignment horizontal="center" wrapText="1"/>
    </xf>
    <xf numFmtId="0" fontId="0" fillId="3" borderId="7" xfId="0" applyFill="1" applyBorder="1" applyAlignment="1">
      <alignment horizontal="center" wrapText="1"/>
    </xf>
    <xf numFmtId="0" fontId="0" fillId="3" borderId="8" xfId="0" applyFill="1" applyBorder="1" applyAlignment="1">
      <alignment horizontal="center" wrapText="1"/>
    </xf>
    <xf numFmtId="0" fontId="0" fillId="4" borderId="7" xfId="0" applyFill="1" applyBorder="1" applyAlignment="1">
      <alignment horizontal="right" wrapText="1"/>
    </xf>
    <xf numFmtId="0" fontId="0" fillId="4" borderId="11" xfId="0" applyFill="1" applyBorder="1" applyAlignment="1">
      <alignment horizontal="right" wrapText="1"/>
    </xf>
    <xf numFmtId="0" fontId="0" fillId="0" borderId="9" xfId="0" applyBorder="1" applyProtection="1">
      <protection locked="0"/>
    </xf>
    <xf numFmtId="0" fontId="17" fillId="5" borderId="0" xfId="0" applyFont="1" applyFill="1" applyAlignment="1">
      <alignment horizontal="center" vertical="center"/>
    </xf>
    <xf numFmtId="0" fontId="18" fillId="5" borderId="0" xfId="0" applyFont="1" applyFill="1" applyAlignment="1">
      <alignment horizontal="center" vertical="center" wrapText="1"/>
    </xf>
    <xf numFmtId="0" fontId="0" fillId="5" borderId="11" xfId="0" applyFill="1" applyBorder="1" applyAlignment="1">
      <alignment horizontal="right" vertical="center" wrapText="1"/>
    </xf>
    <xf numFmtId="0" fontId="1" fillId="3" borderId="11" xfId="0" applyFont="1" applyFill="1" applyBorder="1" applyAlignment="1">
      <alignment horizontal="right" vertical="center"/>
    </xf>
    <xf numFmtId="0" fontId="1" fillId="3" borderId="4" xfId="0" applyFont="1" applyFill="1" applyBorder="1" applyAlignment="1">
      <alignment horizontal="right" vertical="center"/>
    </xf>
    <xf numFmtId="0" fontId="0" fillId="0" borderId="9" xfId="0" applyBorder="1" applyAlignment="1" applyProtection="1">
      <alignment horizontal="center"/>
      <protection locked="0"/>
    </xf>
    <xf numFmtId="0" fontId="0" fillId="0" borderId="0" xfId="0" applyAlignment="1" applyProtection="1">
      <alignment horizontal="center"/>
      <protection locked="0"/>
    </xf>
    <xf numFmtId="0" fontId="0" fillId="2" borderId="3" xfId="0" applyFill="1" applyBorder="1"/>
    <xf numFmtId="0" fontId="0" fillId="0" borderId="0" xfId="0" quotePrefix="1"/>
    <xf numFmtId="0" fontId="0" fillId="0" borderId="2" xfId="0" applyBorder="1"/>
    <xf numFmtId="0" fontId="1" fillId="0" borderId="2" xfId="0" applyFont="1" applyBorder="1"/>
    <xf numFmtId="0" fontId="0" fillId="0" borderId="16" xfId="0" applyBorder="1" applyAlignment="1">
      <alignment horizontal="center"/>
    </xf>
    <xf numFmtId="0" fontId="19" fillId="0" borderId="15" xfId="0" applyFont="1" applyBorder="1"/>
    <xf numFmtId="0" fontId="19" fillId="0" borderId="10" xfId="0" applyFont="1" applyBorder="1"/>
    <xf numFmtId="0" fontId="0" fillId="0" borderId="0" xfId="0" quotePrefix="1" applyAlignment="1">
      <alignment horizontal="center"/>
    </xf>
    <xf numFmtId="0" fontId="0" fillId="0" borderId="13" xfId="0" applyBorder="1"/>
    <xf numFmtId="0" fontId="0" fillId="3" borderId="0" xfId="0" applyFill="1" applyProtection="1">
      <protection locked="0"/>
    </xf>
    <xf numFmtId="0" fontId="0" fillId="3" borderId="0" xfId="0" applyFill="1" applyAlignment="1" applyProtection="1">
      <alignment horizontal="center" wrapText="1"/>
      <protection locked="0"/>
    </xf>
    <xf numFmtId="1" fontId="0" fillId="0" borderId="9" xfId="0" applyNumberFormat="1" applyBorder="1" applyAlignment="1" applyProtection="1">
      <alignment horizontal="center"/>
      <protection locked="0"/>
    </xf>
    <xf numFmtId="1" fontId="0" fillId="0" borderId="0" xfId="0" applyNumberFormat="1" applyAlignment="1" applyProtection="1">
      <alignment horizontal="center"/>
      <protection locked="0"/>
    </xf>
    <xf numFmtId="0" fontId="8" fillId="0" borderId="0" xfId="0" applyFont="1"/>
    <xf numFmtId="0" fontId="0" fillId="4" borderId="8" xfId="0" applyFill="1" applyBorder="1" applyAlignment="1">
      <alignment horizontal="center"/>
    </xf>
    <xf numFmtId="0" fontId="0" fillId="4" borderId="7" xfId="0" applyFill="1" applyBorder="1" applyAlignment="1">
      <alignment horizontal="center"/>
    </xf>
    <xf numFmtId="0" fontId="0" fillId="0" borderId="20" xfId="0" applyBorder="1"/>
    <xf numFmtId="0" fontId="0" fillId="0" borderId="5" xfId="0" applyBorder="1"/>
    <xf numFmtId="0" fontId="19" fillId="0" borderId="18" xfId="0" applyFont="1" applyBorder="1"/>
    <xf numFmtId="0" fontId="19" fillId="0" borderId="12" xfId="0" applyFont="1" applyBorder="1"/>
    <xf numFmtId="0" fontId="0" fillId="0" borderId="11" xfId="0" applyBorder="1" applyProtection="1">
      <protection locked="0"/>
    </xf>
    <xf numFmtId="0" fontId="0" fillId="0" borderId="0" xfId="0" applyAlignment="1">
      <alignment vertical="center" wrapText="1"/>
    </xf>
    <xf numFmtId="11" fontId="0" fillId="6" borderId="3" xfId="0" applyNumberFormat="1" applyFill="1" applyBorder="1" applyAlignment="1">
      <alignment horizontal="center"/>
    </xf>
    <xf numFmtId="0" fontId="17" fillId="3" borderId="12" xfId="0" applyFont="1" applyFill="1" applyBorder="1" applyAlignment="1">
      <alignment horizontal="center" vertical="center" wrapText="1"/>
    </xf>
    <xf numFmtId="0" fontId="9" fillId="3" borderId="3" xfId="0" applyFont="1" applyFill="1" applyBorder="1" applyAlignment="1">
      <alignment horizontal="center" vertical="center"/>
    </xf>
    <xf numFmtId="0" fontId="9" fillId="0" borderId="3" xfId="0" applyFont="1" applyBorder="1" applyAlignment="1">
      <alignment horizontal="right" vertical="center" wrapText="1"/>
    </xf>
    <xf numFmtId="0" fontId="9" fillId="0" borderId="0" xfId="0" applyFont="1" applyAlignment="1">
      <alignment horizontal="right" vertical="center" wrapText="1"/>
    </xf>
    <xf numFmtId="0" fontId="1" fillId="0" borderId="0" xfId="0" applyFont="1" applyAlignment="1">
      <alignment horizontal="center" vertical="center"/>
    </xf>
    <xf numFmtId="0" fontId="9" fillId="0" borderId="0" xfId="0" applyFont="1" applyAlignment="1">
      <alignment horizontal="center" vertical="center"/>
    </xf>
    <xf numFmtId="0" fontId="17" fillId="0" borderId="3" xfId="0" applyFont="1" applyBorder="1" applyAlignment="1">
      <alignment horizontal="center" vertical="center" wrapText="1"/>
    </xf>
    <xf numFmtId="0" fontId="0" fillId="0" borderId="4" xfId="0" applyBorder="1"/>
    <xf numFmtId="1" fontId="1" fillId="6" borderId="3" xfId="0" applyNumberFormat="1" applyFont="1" applyFill="1" applyBorder="1" applyAlignment="1">
      <alignment horizontal="center" vertical="center"/>
    </xf>
    <xf numFmtId="0" fontId="9" fillId="3" borderId="9" xfId="0" applyFont="1" applyFill="1" applyBorder="1" applyAlignment="1">
      <alignment vertical="center"/>
    </xf>
    <xf numFmtId="0" fontId="25" fillId="0" borderId="0" xfId="0" applyFont="1" applyProtection="1">
      <protection locked="0"/>
    </xf>
    <xf numFmtId="0" fontId="0" fillId="0" borderId="4" xfId="0" applyBorder="1" applyAlignment="1">
      <alignment horizontal="right" wrapText="1"/>
    </xf>
    <xf numFmtId="0" fontId="1" fillId="3" borderId="4" xfId="0" applyFont="1" applyFill="1" applyBorder="1" applyAlignment="1">
      <alignment horizontal="center" wrapText="1"/>
    </xf>
    <xf numFmtId="0" fontId="1" fillId="3" borderId="6" xfId="0" applyFont="1" applyFill="1" applyBorder="1" applyAlignment="1">
      <alignment horizontal="center" wrapText="1"/>
    </xf>
    <xf numFmtId="0" fontId="1" fillId="3" borderId="5" xfId="0" applyFont="1" applyFill="1" applyBorder="1" applyAlignment="1">
      <alignment horizontal="center" wrapText="1"/>
    </xf>
    <xf numFmtId="0" fontId="1" fillId="3" borderId="7" xfId="0" applyFont="1" applyFill="1" applyBorder="1" applyAlignment="1">
      <alignment horizontal="left"/>
    </xf>
    <xf numFmtId="0" fontId="1" fillId="3" borderId="13" xfId="0" applyFont="1" applyFill="1" applyBorder="1" applyAlignment="1">
      <alignment horizontal="left"/>
    </xf>
    <xf numFmtId="0" fontId="1" fillId="3" borderId="8" xfId="0" applyFont="1" applyFill="1" applyBorder="1" applyAlignment="1">
      <alignment horizontal="left"/>
    </xf>
    <xf numFmtId="0" fontId="0" fillId="5" borderId="3" xfId="0" applyFill="1" applyBorder="1" applyAlignment="1" applyProtection="1">
      <alignment horizontal="center" wrapText="1"/>
      <protection locked="0"/>
    </xf>
    <xf numFmtId="0" fontId="0" fillId="5" borderId="4" xfId="0" applyFill="1" applyBorder="1" applyAlignment="1" applyProtection="1">
      <alignment horizontal="center" wrapText="1"/>
      <protection locked="0"/>
    </xf>
    <xf numFmtId="0" fontId="9" fillId="3" borderId="8" xfId="0" applyFont="1" applyFill="1" applyBorder="1" applyAlignment="1">
      <alignment horizontal="center" vertical="top" wrapText="1"/>
    </xf>
    <xf numFmtId="0" fontId="9" fillId="3" borderId="10" xfId="0" applyFont="1" applyFill="1" applyBorder="1" applyAlignment="1">
      <alignment horizontal="center" vertical="top" wrapText="1"/>
    </xf>
    <xf numFmtId="0" fontId="0" fillId="0" borderId="7" xfId="0" applyBorder="1" applyAlignment="1">
      <alignment horizontal="left" vertical="center" wrapText="1"/>
    </xf>
    <xf numFmtId="0" fontId="0" fillId="0" borderId="13"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9" fillId="3" borderId="4" xfId="0" applyFont="1" applyFill="1" applyBorder="1" applyAlignment="1">
      <alignment horizontal="right" vertical="center" wrapText="1"/>
    </xf>
    <xf numFmtId="0" fontId="9" fillId="3" borderId="5" xfId="0" applyFont="1" applyFill="1" applyBorder="1" applyAlignment="1">
      <alignment horizontal="right" vertical="center" wrapText="1"/>
    </xf>
    <xf numFmtId="0" fontId="9" fillId="3" borderId="6" xfId="0" applyFont="1" applyFill="1" applyBorder="1" applyAlignment="1">
      <alignment horizontal="right" vertical="center" wrapText="1"/>
    </xf>
    <xf numFmtId="0" fontId="9" fillId="3" borderId="13" xfId="0" applyFont="1" applyFill="1" applyBorder="1" applyAlignment="1">
      <alignment horizontal="center" vertical="top" wrapText="1"/>
    </xf>
    <xf numFmtId="0" fontId="9" fillId="3" borderId="0" xfId="0" applyFont="1" applyFill="1" applyAlignment="1">
      <alignment horizontal="center" vertical="top" wrapText="1"/>
    </xf>
    <xf numFmtId="0" fontId="0" fillId="0" borderId="0" xfId="0" applyAlignment="1">
      <alignment horizontal="left" wrapText="1"/>
    </xf>
    <xf numFmtId="0" fontId="9" fillId="3" borderId="7" xfId="0" applyFont="1" applyFill="1" applyBorder="1" applyAlignment="1">
      <alignment horizontal="left" vertical="top"/>
    </xf>
    <xf numFmtId="0" fontId="9" fillId="3" borderId="9" xfId="0" applyFont="1" applyFill="1" applyBorder="1" applyAlignment="1">
      <alignment horizontal="left" vertical="top"/>
    </xf>
    <xf numFmtId="0" fontId="0" fillId="0" borderId="7" xfId="0" applyBorder="1" applyAlignment="1">
      <alignment horizontal="left" wrapText="1"/>
    </xf>
    <xf numFmtId="0" fontId="0" fillId="0" borderId="13"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0" fillId="0" borderId="14" xfId="0" applyBorder="1" applyAlignment="1">
      <alignment horizontal="left" wrapText="1"/>
    </xf>
    <xf numFmtId="0" fontId="0" fillId="0" borderId="12" xfId="0" applyBorder="1" applyAlignment="1">
      <alignment horizontal="left" wrapText="1"/>
    </xf>
    <xf numFmtId="0" fontId="9" fillId="3" borderId="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13" xfId="0" applyFont="1" applyFill="1" applyBorder="1" applyAlignment="1">
      <alignment horizontal="center" vertical="center" wrapText="1"/>
    </xf>
    <xf numFmtId="0" fontId="9" fillId="3" borderId="0" xfId="0" applyFont="1" applyFill="1" applyAlignment="1">
      <alignment horizontal="center" vertical="center" wrapText="1"/>
    </xf>
    <xf numFmtId="0" fontId="12" fillId="0" borderId="0" xfId="0" applyFont="1" applyAlignment="1">
      <alignment horizontal="right" vertical="center"/>
    </xf>
    <xf numFmtId="0" fontId="10" fillId="0" borderId="0" xfId="0" applyFont="1"/>
    <xf numFmtId="0" fontId="22" fillId="0" borderId="0" xfId="0" applyFont="1"/>
    <xf numFmtId="0" fontId="22" fillId="0" borderId="0" xfId="0" applyFont="1" applyAlignment="1">
      <alignment wrapText="1"/>
    </xf>
    <xf numFmtId="0" fontId="22" fillId="0" borderId="0" xfId="0" applyFont="1" applyAlignment="1">
      <alignment vertical="top" wrapText="1"/>
    </xf>
    <xf numFmtId="0" fontId="22" fillId="0" borderId="0" xfId="0" applyFont="1" applyAlignment="1">
      <alignment vertical="center"/>
    </xf>
    <xf numFmtId="0" fontId="27" fillId="0" borderId="0" xfId="0" applyFont="1" applyAlignment="1">
      <alignment vertical="center"/>
    </xf>
    <xf numFmtId="0" fontId="22" fillId="0" borderId="25" xfId="0" applyFont="1" applyBorder="1" applyAlignment="1">
      <alignment horizontal="left" vertical="center" wrapText="1"/>
    </xf>
    <xf numFmtId="0" fontId="27" fillId="0" borderId="21" xfId="0" applyFont="1" applyBorder="1" applyAlignment="1">
      <alignment vertical="center" wrapText="1"/>
    </xf>
    <xf numFmtId="0" fontId="27" fillId="0" borderId="22" xfId="0" applyFont="1" applyBorder="1" applyAlignment="1">
      <alignment vertical="center" wrapText="1"/>
    </xf>
    <xf numFmtId="0" fontId="28" fillId="0" borderId="23" xfId="0" applyFont="1" applyBorder="1" applyAlignment="1">
      <alignment vertical="center" wrapText="1"/>
    </xf>
    <xf numFmtId="0" fontId="28" fillId="0" borderId="24" xfId="0" applyFont="1" applyBorder="1" applyAlignment="1">
      <alignment vertical="center" wrapText="1"/>
    </xf>
    <xf numFmtId="0" fontId="29" fillId="0" borderId="23" xfId="0" applyFont="1" applyBorder="1" applyAlignment="1">
      <alignment vertical="center" wrapText="1"/>
    </xf>
  </cellXfs>
  <cellStyles count="1">
    <cellStyle name="Normal" xfId="0" builtinId="0"/>
  </cellStyles>
  <dxfs count="0"/>
  <tableStyles count="0" defaultTableStyle="TableStyleMedium2" defaultPivotStyle="PivotStyleLight16"/>
  <colors>
    <mruColors>
      <color rgb="FFDEDDAA"/>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GB"/>
              <a:t>Effective Solubility</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23334277239400492"/>
          <c:y val="5.8534023992302134E-2"/>
          <c:w val="0.52054794246795932"/>
          <c:h val="0.7660330005905146"/>
        </c:manualLayout>
      </c:layout>
      <c:pie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1E8E-42BA-810C-DF63CAFC9C9D}"/>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1E8E-42BA-810C-DF63CAFC9C9D}"/>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1E8E-42BA-810C-DF63CAFC9C9D}"/>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1E8E-42BA-810C-DF63CAFC9C9D}"/>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1E8E-42BA-810C-DF63CAFC9C9D}"/>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1E8E-42BA-810C-DF63CAFC9C9D}"/>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D-1E8E-42BA-810C-DF63CAFC9C9D}"/>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F-1E8E-42BA-810C-DF63CAFC9C9D}"/>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1-1E8E-42BA-810C-DF63CAFC9C9D}"/>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3-1E8E-42BA-810C-DF63CAFC9C9D}"/>
              </c:ext>
            </c:extLst>
          </c:dPt>
          <c:dPt>
            <c:idx val="10"/>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5-1E8E-42BA-810C-DF63CAFC9C9D}"/>
              </c:ext>
            </c:extLst>
          </c:dPt>
          <c:dPt>
            <c:idx val="11"/>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7-1E8E-42BA-810C-DF63CAFC9C9D}"/>
              </c:ext>
            </c:extLst>
          </c:dPt>
          <c:dPt>
            <c:idx val="12"/>
            <c:bubble3D val="0"/>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9-1E8E-42BA-810C-DF63CAFC9C9D}"/>
              </c:ext>
            </c:extLst>
          </c:dPt>
          <c:dPt>
            <c:idx val="13"/>
            <c:bubble3D val="0"/>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B-1E8E-42BA-810C-DF63CAFC9C9D}"/>
              </c:ext>
            </c:extLst>
          </c:dPt>
          <c:dPt>
            <c:idx val="14"/>
            <c:bubble3D val="0"/>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BB25-43A9-A308-A45C33CF9A5B}"/>
              </c:ext>
            </c:extLst>
          </c:dPt>
          <c:dLbls>
            <c:delete val="1"/>
          </c:dLbls>
          <c:cat>
            <c:strRef>
              <c:f>('Standard Calculation'!$C$24:$C$31,'Standard Calculation'!$C$34:$C$40)</c:f>
              <c:strCache>
                <c:ptCount val="15"/>
                <c:pt idx="0">
                  <c:v>EC5-EC6 Benzene</c:v>
                </c:pt>
                <c:pt idx="1">
                  <c:v>EC7-EC8 Toluene</c:v>
                </c:pt>
                <c:pt idx="2">
                  <c:v>EC8-EC10 (ethylbenzene, xylenes + others)</c:v>
                </c:pt>
                <c:pt idx="3">
                  <c:v>EC10-EC12 (includes naphthalene)</c:v>
                </c:pt>
                <c:pt idx="4">
                  <c:v>EC12-EC16</c:v>
                </c:pt>
                <c:pt idx="5">
                  <c:v>EC16-EC21</c:v>
                </c:pt>
                <c:pt idx="6">
                  <c:v>EC21-EC35</c:v>
                </c:pt>
                <c:pt idx="8">
                  <c:v>EC5-EC6</c:v>
                </c:pt>
                <c:pt idx="9">
                  <c:v>EC6-EC8</c:v>
                </c:pt>
                <c:pt idx="10">
                  <c:v>EC8-EC10</c:v>
                </c:pt>
                <c:pt idx="11">
                  <c:v>EC10-EC12</c:v>
                </c:pt>
                <c:pt idx="12">
                  <c:v>EC12-EC16</c:v>
                </c:pt>
                <c:pt idx="13">
                  <c:v>EC16-EC35</c:v>
                </c:pt>
                <c:pt idx="14">
                  <c:v>MTBE</c:v>
                </c:pt>
              </c:strCache>
            </c:strRef>
          </c:cat>
          <c:val>
            <c:numRef>
              <c:f>('Standard Calculation'!$I$24:$I$31,'Standard Calculation'!$I$34:$I$40)</c:f>
              <c:numCache>
                <c:formatCode>0.00E+00</c:formatCode>
                <c:ptCount val="15"/>
                <c:pt idx="0">
                  <c:v>77.875000000000014</c:v>
                </c:pt>
                <c:pt idx="1">
                  <c:v>83.026467391304351</c:v>
                </c:pt>
                <c:pt idx="2">
                  <c:v>13.001625000000001</c:v>
                </c:pt>
                <c:pt idx="3">
                  <c:v>1.0125</c:v>
                </c:pt>
                <c:pt idx="4">
                  <c:v>1.0919999999999999E-2</c:v>
                </c:pt>
                <c:pt idx="5">
                  <c:v>7.9624999999999997E-5</c:v>
                </c:pt>
                <c:pt idx="6">
                  <c:v>2.9285774058577405E-7</c:v>
                </c:pt>
                <c:pt idx="8">
                  <c:v>10.826666666666668</c:v>
                </c:pt>
                <c:pt idx="9">
                  <c:v>0.24180882352941174</c:v>
                </c:pt>
                <c:pt idx="10">
                  <c:v>7.0086692307692322E-2</c:v>
                </c:pt>
                <c:pt idx="11">
                  <c:v>1.8388867924528302E-3</c:v>
                </c:pt>
                <c:pt idx="12">
                  <c:v>1.7556000000000004E-6</c:v>
                </c:pt>
                <c:pt idx="13">
                  <c:v>7.0260223048327132E-10</c:v>
                </c:pt>
                <c:pt idx="14">
                  <c:v>0</c:v>
                </c:pt>
              </c:numCache>
            </c:numRef>
          </c:val>
          <c:extLst>
            <c:ext xmlns:c16="http://schemas.microsoft.com/office/drawing/2014/chart" uri="{C3380CC4-5D6E-409C-BE32-E72D297353CC}">
              <c16:uniqueId val="{00000000-BB25-43A9-A308-A45C33CF9A5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2.4338095387074481E-2"/>
          <c:y val="0.81950498803303318"/>
          <c:w val="0.91649303813232053"/>
          <c:h val="0.1690850660878440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GB"/>
              <a:t>Effective Solubility</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lotArea>
      <c:layout>
        <c:manualLayout>
          <c:layoutTarget val="inner"/>
          <c:xMode val="edge"/>
          <c:yMode val="edge"/>
          <c:x val="0.16347731118852302"/>
          <c:y val="6.0198317491114373E-2"/>
          <c:w val="0.61933059701257909"/>
          <c:h val="0.75449410128447347"/>
        </c:manualLayout>
      </c:layout>
      <c:pieChart>
        <c:varyColors val="1"/>
        <c:ser>
          <c:idx val="0"/>
          <c:order val="0"/>
          <c:tx>
            <c:v>Effective solubility</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1-78CE-402E-AC35-3DDFFCF80D6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78CE-402E-AC35-3DDFFCF80D6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5-78CE-402E-AC35-3DDFFCF80D6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7-78CE-402E-AC35-3DDFFCF80D6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9-78CE-402E-AC35-3DDFFCF80D6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B-78CE-402E-AC35-3DDFFCF80D6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D-78CE-402E-AC35-3DDFFCF80D6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F-78CE-402E-AC35-3DDFFCF80D6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1-78CE-402E-AC35-3DDFFCF80D6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3-78CE-402E-AC35-3DDFFCF80D68}"/>
              </c:ext>
            </c:extLst>
          </c:dPt>
          <c:dPt>
            <c:idx val="10"/>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5-E4AC-486C-9696-AE794DF78B4B}"/>
              </c:ext>
            </c:extLst>
          </c:dPt>
          <c:dPt>
            <c:idx val="11"/>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7-E4AC-486C-9696-AE794DF78B4B}"/>
              </c:ext>
            </c:extLst>
          </c:dPt>
          <c:dPt>
            <c:idx val="12"/>
            <c:bubble3D val="0"/>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9-E4AC-486C-9696-AE794DF78B4B}"/>
              </c:ext>
            </c:extLst>
          </c:dPt>
          <c:dPt>
            <c:idx val="13"/>
            <c:bubble3D val="0"/>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B-E4AC-486C-9696-AE794DF78B4B}"/>
              </c:ext>
            </c:extLst>
          </c:dPt>
          <c:dPt>
            <c:idx val="14"/>
            <c:bubble3D val="0"/>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D-E4AC-486C-9696-AE794DF78B4B}"/>
              </c:ext>
            </c:extLst>
          </c:dPt>
          <c:dPt>
            <c:idx val="15"/>
            <c:bubble3D val="0"/>
            <c:spPr>
              <a:gradFill rotWithShape="1">
                <a:gsLst>
                  <a:gs pos="0">
                    <a:schemeClr val="accent4">
                      <a:lumMod val="80000"/>
                      <a:lumOff val="20000"/>
                      <a:satMod val="103000"/>
                      <a:lumMod val="102000"/>
                      <a:tint val="94000"/>
                    </a:schemeClr>
                  </a:gs>
                  <a:gs pos="50000">
                    <a:schemeClr val="accent4">
                      <a:lumMod val="80000"/>
                      <a:lumOff val="20000"/>
                      <a:satMod val="110000"/>
                      <a:lumMod val="100000"/>
                      <a:shade val="100000"/>
                    </a:schemeClr>
                  </a:gs>
                  <a:gs pos="100000">
                    <a:schemeClr val="accent4">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1F-E4AC-486C-9696-AE794DF78B4B}"/>
              </c:ext>
            </c:extLst>
          </c:dPt>
          <c:dPt>
            <c:idx val="16"/>
            <c:bubble3D val="0"/>
            <c:spPr>
              <a:gradFill rotWithShape="1">
                <a:gsLst>
                  <a:gs pos="0">
                    <a:schemeClr val="accent5">
                      <a:lumMod val="80000"/>
                      <a:lumOff val="20000"/>
                      <a:satMod val="103000"/>
                      <a:lumMod val="102000"/>
                      <a:tint val="94000"/>
                    </a:schemeClr>
                  </a:gs>
                  <a:gs pos="50000">
                    <a:schemeClr val="accent5">
                      <a:lumMod val="80000"/>
                      <a:lumOff val="20000"/>
                      <a:satMod val="110000"/>
                      <a:lumMod val="100000"/>
                      <a:shade val="100000"/>
                    </a:schemeClr>
                  </a:gs>
                  <a:gs pos="100000">
                    <a:schemeClr val="accent5">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1-E4AC-486C-9696-AE794DF78B4B}"/>
              </c:ext>
            </c:extLst>
          </c:dPt>
          <c:dPt>
            <c:idx val="17"/>
            <c:bubble3D val="0"/>
            <c:spPr>
              <a:gradFill rotWithShape="1">
                <a:gsLst>
                  <a:gs pos="0">
                    <a:schemeClr val="accent6">
                      <a:lumMod val="80000"/>
                      <a:lumOff val="20000"/>
                      <a:satMod val="103000"/>
                      <a:lumMod val="102000"/>
                      <a:tint val="94000"/>
                    </a:schemeClr>
                  </a:gs>
                  <a:gs pos="50000">
                    <a:schemeClr val="accent6">
                      <a:lumMod val="80000"/>
                      <a:lumOff val="20000"/>
                      <a:satMod val="110000"/>
                      <a:lumMod val="100000"/>
                      <a:shade val="100000"/>
                    </a:schemeClr>
                  </a:gs>
                  <a:gs pos="100000">
                    <a:schemeClr val="accent6">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3-E4AC-486C-9696-AE794DF78B4B}"/>
              </c:ext>
            </c:extLst>
          </c:dPt>
          <c:dPt>
            <c:idx val="18"/>
            <c:bubble3D val="0"/>
            <c:spPr>
              <a:gradFill rotWithShape="1">
                <a:gsLst>
                  <a:gs pos="0">
                    <a:schemeClr val="accent1">
                      <a:lumMod val="80000"/>
                      <a:satMod val="103000"/>
                      <a:lumMod val="102000"/>
                      <a:tint val="94000"/>
                    </a:schemeClr>
                  </a:gs>
                  <a:gs pos="50000">
                    <a:schemeClr val="accent1">
                      <a:lumMod val="80000"/>
                      <a:satMod val="110000"/>
                      <a:lumMod val="100000"/>
                      <a:shade val="100000"/>
                    </a:schemeClr>
                  </a:gs>
                  <a:gs pos="100000">
                    <a:schemeClr val="accent1">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5-E4AC-486C-9696-AE794DF78B4B}"/>
              </c:ext>
            </c:extLst>
          </c:dPt>
          <c:dPt>
            <c:idx val="19"/>
            <c:bubble3D val="0"/>
            <c:spPr>
              <a:gradFill rotWithShape="1">
                <a:gsLst>
                  <a:gs pos="0">
                    <a:schemeClr val="accent2">
                      <a:lumMod val="80000"/>
                      <a:satMod val="103000"/>
                      <a:lumMod val="102000"/>
                      <a:tint val="94000"/>
                    </a:schemeClr>
                  </a:gs>
                  <a:gs pos="50000">
                    <a:schemeClr val="accent2">
                      <a:lumMod val="80000"/>
                      <a:satMod val="110000"/>
                      <a:lumMod val="100000"/>
                      <a:shade val="100000"/>
                    </a:schemeClr>
                  </a:gs>
                  <a:gs pos="100000">
                    <a:schemeClr val="accent2">
                      <a:lumMod val="80000"/>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27-E4AC-486C-9696-AE794DF78B4B}"/>
              </c:ext>
            </c:extLst>
          </c:dPt>
          <c:dLbls>
            <c:delete val="1"/>
          </c:dLbls>
          <c:cat>
            <c:strRef>
              <c:f>'Top 20 Mixtures Calculation'!$C$28:$C$47</c:f>
              <c:strCache>
                <c:ptCount val="10"/>
                <c:pt idx="0">
                  <c:v>1,1,1-Trichloroethane</c:v>
                </c:pt>
                <c:pt idx="1">
                  <c:v>Trichloroethene</c:v>
                </c:pt>
                <c:pt idx="2">
                  <c:v>Tetrachloroethene</c:v>
                </c:pt>
                <c:pt idx="3">
                  <c:v>Toluene</c:v>
                </c:pt>
                <c:pt idx="4">
                  <c:v>m-Xylene</c:v>
                </c:pt>
                <c:pt idx="5">
                  <c:v>p-Xylene</c:v>
                </c:pt>
                <c:pt idx="6">
                  <c:v>1,2,4-Trichlorobenzene</c:v>
                </c:pt>
                <c:pt idx="7">
                  <c:v>PCB congener 77</c:v>
                </c:pt>
                <c:pt idx="8">
                  <c:v>PCB congener 123</c:v>
                </c:pt>
                <c:pt idx="9">
                  <c:v>Aliphatics &gt;C12-C16 (aq)</c:v>
                </c:pt>
              </c:strCache>
            </c:strRef>
          </c:cat>
          <c:val>
            <c:numRef>
              <c:f>'Top 20 Mixtures Calculation'!$I$28:$I$47</c:f>
              <c:numCache>
                <c:formatCode>0.00E+00</c:formatCode>
                <c:ptCount val="20"/>
                <c:pt idx="0">
                  <c:v>15.757871064467766</c:v>
                </c:pt>
                <c:pt idx="1">
                  <c:v>89.119339371337233</c:v>
                </c:pt>
                <c:pt idx="2">
                  <c:v>44.819544111439413</c:v>
                </c:pt>
                <c:pt idx="3">
                  <c:v>69.520620794443232</c:v>
                </c:pt>
                <c:pt idx="4">
                  <c:v>1.3054535179429216</c:v>
                </c:pt>
                <c:pt idx="5">
                  <c:v>10.008476970895734</c:v>
                </c:pt>
                <c:pt idx="6">
                  <c:v>5.2705428492697722E-2</c:v>
                </c:pt>
                <c:pt idx="7">
                  <c:v>2.1295290249666081E-2</c:v>
                </c:pt>
                <c:pt idx="8">
                  <c:v>1.0953092546640932E-3</c:v>
                </c:pt>
                <c:pt idx="9">
                  <c:v>2.2822800000000002E-4</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1E-78CE-402E-AC35-3DDFFCF80D68}"/>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layout>
        <c:manualLayout>
          <c:xMode val="edge"/>
          <c:yMode val="edge"/>
          <c:x val="3.8386135527911265E-2"/>
          <c:y val="0.8465577344365468"/>
          <c:w val="0.93729811402283181"/>
          <c:h val="0.1125775990398712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4</xdr:col>
      <xdr:colOff>190500</xdr:colOff>
      <xdr:row>5</xdr:row>
      <xdr:rowOff>7620</xdr:rowOff>
    </xdr:to>
    <xdr:pic>
      <xdr:nvPicPr>
        <xdr:cNvPr id="3" name="Picture 2">
          <a:extLst>
            <a:ext uri="{FF2B5EF4-FFF2-40B4-BE49-F238E27FC236}">
              <a16:creationId xmlns:a16="http://schemas.microsoft.com/office/drawing/2014/main" id="{359AA857-0E7E-4FCC-88B6-1F57CCB036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2628900" cy="788670"/>
        </a:xfrm>
        <a:prstGeom prst="rect">
          <a:avLst/>
        </a:prstGeom>
      </xdr:spPr>
    </xdr:pic>
    <xdr:clientData/>
  </xdr:twoCellAnchor>
  <xdr:twoCellAnchor>
    <xdr:from>
      <xdr:col>0</xdr:col>
      <xdr:colOff>0</xdr:colOff>
      <xdr:row>13</xdr:row>
      <xdr:rowOff>90208</xdr:rowOff>
    </xdr:from>
    <xdr:to>
      <xdr:col>10</xdr:col>
      <xdr:colOff>257175</xdr:colOff>
      <xdr:row>47</xdr:row>
      <xdr:rowOff>100853</xdr:rowOff>
    </xdr:to>
    <xdr:sp macro="" textlink="">
      <xdr:nvSpPr>
        <xdr:cNvPr id="2" name="TextBox 1">
          <a:extLst>
            <a:ext uri="{FF2B5EF4-FFF2-40B4-BE49-F238E27FC236}">
              <a16:creationId xmlns:a16="http://schemas.microsoft.com/office/drawing/2014/main" id="{D61AFAF7-F38B-269E-B3A1-5CEE2D556AFB}"/>
            </a:ext>
          </a:extLst>
        </xdr:cNvPr>
        <xdr:cNvSpPr txBox="1"/>
      </xdr:nvSpPr>
      <xdr:spPr>
        <a:xfrm>
          <a:off x="0" y="2331384"/>
          <a:ext cx="6308351" cy="5692028"/>
        </a:xfrm>
        <a:prstGeom prst="rect">
          <a:avLst/>
        </a:prstGeom>
        <a:solidFill>
          <a:srgbClr val="DEDDA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This series of reports and tools is published by the Society of Brownfield Risk Assessment (SoBRA). It presents work undertaken by the SoBRA  non-aqueous phase liquid (NAPL) sub-group composed of volunteers listed in the acknowledgments below. This publication is part of a series of work packages designed to address various issues in data collection and evaluating risks associated with non-aqueous phase liquid (NAPL) as indciated in the accompanying</a:t>
          </a:r>
          <a:r>
            <a:rPr lang="en-GB" sz="1100" baseline="0"/>
            <a:t> figure</a:t>
          </a:r>
          <a:r>
            <a:rPr lang="en-GB" sz="1100"/>
            <a:t>.  </a:t>
          </a:r>
        </a:p>
        <a:p>
          <a:endParaRPr lang="en-GB" sz="1100"/>
        </a:p>
        <a:p>
          <a:r>
            <a:rPr lang="en-GB" sz="1100"/>
            <a:t>Use of the solubility tool will provide the user with a robust and defensible approach to the use of effective solubility in the assessment of fuel contamination.  It is imperative that users have read and understand the basis for the outputs of the tool and its limitations.  Outputs are dependant on the chosen literature fuel type or chosen site specific values.</a:t>
          </a:r>
        </a:p>
        <a:p>
          <a:endParaRPr lang="en-GB" sz="1100"/>
        </a:p>
        <a:p>
          <a:r>
            <a:rPr lang="en-GB" sz="1100"/>
            <a:t>The reports and tools are made available on the understanding that neither the contributors nor the publishing organisation are engaged in providing a specific professional service. Whilst every effort has been made to ensure the accuracy and completeness of the publications, no warranty as to fitness for purpose is provided or implied. Neither SoBRA nor the authors of the report accept any liability whatsoever for any loss or damage arising in any way from its use or interpretation, or from reliance on any views contained herein.  Readers are advised to use the information contained herein purely as a guide for initial consultation about the topics and to take appropriate professional advice where necessary.</a:t>
          </a:r>
        </a:p>
        <a:p>
          <a:endParaRPr lang="en-GB" sz="1100"/>
        </a:p>
        <a:p>
          <a:r>
            <a:rPr lang="en-GB" sz="1100"/>
            <a:t>Feedback on this workbook is welcomed and should be submitted to SOBRA at </a:t>
          </a:r>
          <a:r>
            <a:rPr lang="en-GB" sz="1100" u="sng"/>
            <a:t>info@sobra.org.uk</a:t>
          </a:r>
        </a:p>
        <a:p>
          <a:endParaRPr lang="en-GB" sz="1100"/>
        </a:p>
        <a:p>
          <a:r>
            <a:rPr lang="en-GB" sz="1100"/>
            <a:t>All rights are reserved. No part of this publication may be reproduced, stored in a retrieval system or transmitted in any form or by any means without the written permission of the copyright holder.</a:t>
          </a:r>
        </a:p>
        <a:p>
          <a:endParaRPr lang="en-GB" sz="1100"/>
        </a:p>
        <a:p>
          <a:r>
            <a:rPr lang="en-GB" sz="1100"/>
            <a:t>Copyright © Society of Brownfield Risk Assessment 2023.</a:t>
          </a:r>
          <a:br>
            <a:rPr lang="en-GB" sz="1100"/>
          </a:br>
          <a:r>
            <a:rPr lang="en-GB" sz="1100">
              <a:solidFill>
                <a:schemeClr val="dk1"/>
              </a:solidFill>
              <a:effectLst/>
              <a:latin typeface="+mn-lt"/>
              <a:ea typeface="+mn-ea"/>
              <a:cs typeface="+mn-cs"/>
            </a:rPr>
            <a:t>Published by the Society of Brownfield Risk Assessment www.sobra.org.uk. </a:t>
          </a:r>
          <a:endParaRPr lang="en-GB">
            <a:effectLst/>
          </a:endParaRPr>
        </a:p>
        <a:p>
          <a:r>
            <a:rPr lang="en-GB" sz="1100">
              <a:solidFill>
                <a:schemeClr val="dk1"/>
              </a:solidFill>
              <a:effectLst/>
              <a:latin typeface="+mn-lt"/>
              <a:ea typeface="+mn-ea"/>
              <a:cs typeface="+mn-cs"/>
            </a:rPr>
            <a:t>The Society of Brownfield Risk Assessment is a Registered Charity: No. 1180875</a:t>
          </a:r>
          <a:endParaRPr lang="en-GB" sz="1100"/>
        </a:p>
        <a:p>
          <a:endParaRPr lang="en-GB" sz="1100"/>
        </a:p>
        <a:p>
          <a:r>
            <a:rPr lang="en-GB" sz="1100"/>
            <a:t>Non-Aqueous Phase Liquid – Guidance Notes for their Assessment in Contaminated Land Scenarios in the UK 2. Effective Solubility Tool © 2023 by Society of Brownfield Risk Assessment is licensed under Attribution 4.0 International. To view a copy of this license, visit http://creativecommons.org/licenses/by/4.0/.</a:t>
          </a:r>
        </a:p>
      </xdr:txBody>
    </xdr:sp>
    <xdr:clientData/>
  </xdr:twoCellAnchor>
  <xdr:twoCellAnchor>
    <xdr:from>
      <xdr:col>0</xdr:col>
      <xdr:colOff>0</xdr:colOff>
      <xdr:row>6</xdr:row>
      <xdr:rowOff>0</xdr:rowOff>
    </xdr:from>
    <xdr:to>
      <xdr:col>10</xdr:col>
      <xdr:colOff>257175</xdr:colOff>
      <xdr:row>13</xdr:row>
      <xdr:rowOff>112059</xdr:rowOff>
    </xdr:to>
    <xdr:sp macro="" textlink="">
      <xdr:nvSpPr>
        <xdr:cNvPr id="4" name="TextBox 3">
          <a:extLst>
            <a:ext uri="{FF2B5EF4-FFF2-40B4-BE49-F238E27FC236}">
              <a16:creationId xmlns:a16="http://schemas.microsoft.com/office/drawing/2014/main" id="{C091D03D-6715-D321-69ED-04322BC7DCCA}"/>
            </a:ext>
          </a:extLst>
        </xdr:cNvPr>
        <xdr:cNvSpPr txBox="1"/>
      </xdr:nvSpPr>
      <xdr:spPr>
        <a:xfrm>
          <a:off x="0" y="941294"/>
          <a:ext cx="6308351" cy="1411941"/>
        </a:xfrm>
        <a:prstGeom prst="rect">
          <a:avLst/>
        </a:prstGeom>
        <a:solidFill>
          <a:srgbClr val="DEDDAA"/>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200" b="1"/>
            <a:t>SOCIETY OF BROWNFIELD RISK ASSESSMENT</a:t>
          </a:r>
        </a:p>
        <a:p>
          <a:pPr algn="ctr"/>
          <a:endParaRPr lang="en-GB" sz="1100"/>
        </a:p>
        <a:p>
          <a:pPr algn="ctr"/>
          <a:r>
            <a:rPr lang="en-GB" sz="1100"/>
            <a:t>Non-Aqueous Phase Liquid – </a:t>
          </a:r>
        </a:p>
        <a:p>
          <a:pPr algn="ctr"/>
          <a:r>
            <a:rPr lang="en-GB" sz="1100"/>
            <a:t>Guidance Notes for their Assessment in </a:t>
          </a:r>
        </a:p>
        <a:p>
          <a:pPr algn="ctr"/>
          <a:r>
            <a:rPr lang="en-GB" sz="1100"/>
            <a:t>Contaminated Land Scenarios in the UK</a:t>
          </a:r>
        </a:p>
        <a:p>
          <a:pPr algn="ctr"/>
          <a:endParaRPr lang="en-GB" sz="1100"/>
        </a:p>
        <a:p>
          <a:pPr algn="ctr"/>
          <a:r>
            <a:rPr lang="en-GB" sz="1100"/>
            <a:t>2. Effective Solubility Tool</a:t>
          </a:r>
        </a:p>
      </xdr:txBody>
    </xdr:sp>
    <xdr:clientData/>
  </xdr:twoCellAnchor>
  <xdr:twoCellAnchor editAs="oneCell">
    <xdr:from>
      <xdr:col>11</xdr:col>
      <xdr:colOff>9525</xdr:colOff>
      <xdr:row>6</xdr:row>
      <xdr:rowOff>28575</xdr:rowOff>
    </xdr:from>
    <xdr:to>
      <xdr:col>12</xdr:col>
      <xdr:colOff>2457450</xdr:colOff>
      <xdr:row>23</xdr:row>
      <xdr:rowOff>96620</xdr:rowOff>
    </xdr:to>
    <xdr:pic>
      <xdr:nvPicPr>
        <xdr:cNvPr id="6" name="Picture 5">
          <a:extLst>
            <a:ext uri="{FF2B5EF4-FFF2-40B4-BE49-F238E27FC236}">
              <a16:creationId xmlns:a16="http://schemas.microsoft.com/office/drawing/2014/main" id="{5D08CB25-4E4D-DFAE-D482-C1AB8B79B57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15125" y="1000125"/>
          <a:ext cx="5086350" cy="30493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533400</xdr:colOff>
      <xdr:row>4</xdr:row>
      <xdr:rowOff>103823</xdr:rowOff>
    </xdr:to>
    <xdr:pic>
      <xdr:nvPicPr>
        <xdr:cNvPr id="4" name="Picture 3">
          <a:extLst>
            <a:ext uri="{FF2B5EF4-FFF2-40B4-BE49-F238E27FC236}">
              <a16:creationId xmlns:a16="http://schemas.microsoft.com/office/drawing/2014/main" id="{0DEE6DBB-2226-57EA-CB63-A66EDD9CDF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886075" cy="8658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4</xdr:col>
      <xdr:colOff>466725</xdr:colOff>
      <xdr:row>3</xdr:row>
      <xdr:rowOff>84773</xdr:rowOff>
    </xdr:to>
    <xdr:pic>
      <xdr:nvPicPr>
        <xdr:cNvPr id="3" name="Picture 2">
          <a:extLst>
            <a:ext uri="{FF2B5EF4-FFF2-40B4-BE49-F238E27FC236}">
              <a16:creationId xmlns:a16="http://schemas.microsoft.com/office/drawing/2014/main" id="{8E71EAC1-7B08-4C86-8034-B8DE7CC5F2C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86075" cy="8658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542926</xdr:colOff>
      <xdr:row>15</xdr:row>
      <xdr:rowOff>117951</xdr:rowOff>
    </xdr:from>
    <xdr:ext cx="3225800" cy="250453"/>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2E1A576D-32E4-40B4-A7DF-B1528BA80717}"/>
                </a:ext>
              </a:extLst>
            </xdr:cNvPr>
            <xdr:cNvSpPr txBox="1"/>
          </xdr:nvSpPr>
          <xdr:spPr>
            <a:xfrm>
              <a:off x="1146176" y="3007201"/>
              <a:ext cx="3225800"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GB" sz="1600" i="1">
                  <a:solidFill>
                    <a:schemeClr val="tx1"/>
                  </a:solidFill>
                  <a:effectLst/>
                  <a:latin typeface="+mn-lt"/>
                  <a:ea typeface="+mn-ea"/>
                  <a:cs typeface="+mn-cs"/>
                </a:rPr>
                <a:t>MW</a:t>
              </a:r>
              <a:r>
                <a:rPr lang="en-GB" sz="1600" i="1" baseline="-25000">
                  <a:solidFill>
                    <a:schemeClr val="tx1"/>
                  </a:solidFill>
                  <a:effectLst/>
                  <a:latin typeface="+mn-lt"/>
                  <a:ea typeface="+mn-ea"/>
                  <a:cs typeface="+mn-cs"/>
                </a:rPr>
                <a:t>0</a:t>
              </a:r>
              <a14:m>
                <m:oMath xmlns:m="http://schemas.openxmlformats.org/officeDocument/2006/math">
                  <m:r>
                    <a:rPr lang="en-GB" sz="1600" b="0" i="0">
                      <a:latin typeface="Cambria Math" panose="02040503050406030204" pitchFamily="18" charset="0"/>
                      <a:ea typeface="Cambria Math" panose="02040503050406030204" pitchFamily="18" charset="0"/>
                    </a:rPr>
                    <m:t> </m:t>
                  </m:r>
                  <m:r>
                    <a:rPr lang="en-GB" sz="1600" i="1">
                      <a:latin typeface="Cambria Math" panose="02040503050406030204" pitchFamily="18" charset="0"/>
                      <a:ea typeface="Cambria Math" panose="02040503050406030204" pitchFamily="18" charset="0"/>
                    </a:rPr>
                    <m:t>=</m:t>
                  </m:r>
                  <m:r>
                    <m:rPr>
                      <m:sty m:val="p"/>
                    </m:rPr>
                    <a:rPr lang="el-GR" sz="1600" i="1">
                      <a:latin typeface="Cambria Math" panose="02040503050406030204" pitchFamily="18" charset="0"/>
                      <a:ea typeface="Cambria Math" panose="02040503050406030204" pitchFamily="18" charset="0"/>
                    </a:rPr>
                    <m:t>Σ</m:t>
                  </m:r>
                  <m:r>
                    <a:rPr lang="en-GB" sz="1600" b="0" i="1">
                      <a:latin typeface="Cambria Math" panose="02040503050406030204" pitchFamily="18" charset="0"/>
                      <a:ea typeface="Cambria Math" panose="02040503050406030204" pitchFamily="18" charset="0"/>
                    </a:rPr>
                    <m:t> (</m:t>
                  </m:r>
                  <m:r>
                    <a:rPr lang="en-GB" sz="1600" b="0" i="1">
                      <a:latin typeface="Cambria Math" panose="02040503050406030204" pitchFamily="18" charset="0"/>
                      <a:ea typeface="Cambria Math" panose="02040503050406030204" pitchFamily="18" charset="0"/>
                    </a:rPr>
                    <m:t>𝑀𝐹𝑖</m:t>
                  </m:r>
                </m:oMath>
              </a14:m>
              <a:r>
                <a:rPr lang="en-GB" sz="1600">
                  <a:latin typeface="Cambria Math" panose="02040503050406030204" pitchFamily="18" charset="0"/>
                  <a:ea typeface="Cambria Math" panose="02040503050406030204" pitchFamily="18" charset="0"/>
                </a:rPr>
                <a:t> x MW</a:t>
              </a:r>
              <a:r>
                <a:rPr lang="en-GB" sz="1600" baseline="-25000">
                  <a:latin typeface="Cambria Math" panose="02040503050406030204" pitchFamily="18" charset="0"/>
                  <a:ea typeface="Cambria Math" panose="02040503050406030204" pitchFamily="18" charset="0"/>
                </a:rPr>
                <a:t>i</a:t>
              </a:r>
              <a:r>
                <a:rPr lang="en-GB" sz="1600">
                  <a:latin typeface="Cambria Math" panose="02040503050406030204" pitchFamily="18" charset="0"/>
                  <a:ea typeface="Cambria Math" panose="02040503050406030204" pitchFamily="18" charset="0"/>
                </a:rPr>
                <a:t>)</a:t>
              </a:r>
            </a:p>
          </xdr:txBody>
        </xdr:sp>
      </mc:Choice>
      <mc:Fallback xmlns="">
        <xdr:sp macro="" textlink="">
          <xdr:nvSpPr>
            <xdr:cNvPr id="3" name="TextBox 2">
              <a:extLst>
                <a:ext uri="{FF2B5EF4-FFF2-40B4-BE49-F238E27FC236}">
                  <a16:creationId xmlns:a16="http://schemas.microsoft.com/office/drawing/2014/main" id="{2E1A576D-32E4-40B4-A7DF-B1528BA80717}"/>
                </a:ext>
              </a:extLst>
            </xdr:cNvPr>
            <xdr:cNvSpPr txBox="1"/>
          </xdr:nvSpPr>
          <xdr:spPr>
            <a:xfrm>
              <a:off x="1146176" y="3007201"/>
              <a:ext cx="3225800" cy="250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GB" sz="1600" i="1">
                  <a:solidFill>
                    <a:schemeClr val="tx1"/>
                  </a:solidFill>
                  <a:effectLst/>
                  <a:latin typeface="+mn-lt"/>
                  <a:ea typeface="+mn-ea"/>
                  <a:cs typeface="+mn-cs"/>
                </a:rPr>
                <a:t>MW</a:t>
              </a:r>
              <a:r>
                <a:rPr lang="en-GB" sz="1600" i="1" baseline="-25000">
                  <a:solidFill>
                    <a:schemeClr val="tx1"/>
                  </a:solidFill>
                  <a:effectLst/>
                  <a:latin typeface="+mn-lt"/>
                  <a:ea typeface="+mn-ea"/>
                  <a:cs typeface="+mn-cs"/>
                </a:rPr>
                <a:t>0</a:t>
              </a:r>
              <a:r>
                <a:rPr lang="en-GB" sz="1600" b="0" i="0">
                  <a:latin typeface="Cambria Math" panose="02040503050406030204" pitchFamily="18" charset="0"/>
                  <a:ea typeface="Cambria Math" panose="02040503050406030204" pitchFamily="18" charset="0"/>
                </a:rPr>
                <a:t> </a:t>
              </a:r>
              <a:r>
                <a:rPr lang="en-GB" sz="1600" i="0">
                  <a:latin typeface="Cambria Math" panose="02040503050406030204" pitchFamily="18" charset="0"/>
                  <a:ea typeface="Cambria Math" panose="02040503050406030204" pitchFamily="18" charset="0"/>
                </a:rPr>
                <a:t>=</a:t>
              </a:r>
              <a:r>
                <a:rPr lang="el-GR" sz="1600" i="0">
                  <a:latin typeface="Cambria Math" panose="02040503050406030204" pitchFamily="18" charset="0"/>
                  <a:ea typeface="Cambria Math" panose="02040503050406030204" pitchFamily="18" charset="0"/>
                </a:rPr>
                <a:t>Σ</a:t>
              </a:r>
              <a:r>
                <a:rPr lang="en-GB" sz="1600" b="0" i="0">
                  <a:latin typeface="Cambria Math" panose="02040503050406030204" pitchFamily="18" charset="0"/>
                  <a:ea typeface="Cambria Math" panose="02040503050406030204" pitchFamily="18" charset="0"/>
                </a:rPr>
                <a:t> (𝑀𝐹𝑖</a:t>
              </a:r>
              <a:r>
                <a:rPr lang="en-GB" sz="1600">
                  <a:latin typeface="Cambria Math" panose="02040503050406030204" pitchFamily="18" charset="0"/>
                  <a:ea typeface="Cambria Math" panose="02040503050406030204" pitchFamily="18" charset="0"/>
                </a:rPr>
                <a:t> x MW</a:t>
              </a:r>
              <a:r>
                <a:rPr lang="en-GB" sz="1600" baseline="-25000">
                  <a:latin typeface="Cambria Math" panose="02040503050406030204" pitchFamily="18" charset="0"/>
                  <a:ea typeface="Cambria Math" panose="02040503050406030204" pitchFamily="18" charset="0"/>
                </a:rPr>
                <a:t>i</a:t>
              </a:r>
              <a:r>
                <a:rPr lang="en-GB" sz="1600">
                  <a:latin typeface="Cambria Math" panose="02040503050406030204" pitchFamily="18" charset="0"/>
                  <a:ea typeface="Cambria Math" panose="02040503050406030204" pitchFamily="18" charset="0"/>
                </a:rPr>
                <a:t>)</a:t>
              </a:r>
            </a:p>
          </xdr:txBody>
        </xdr:sp>
      </mc:Fallback>
    </mc:AlternateContent>
    <xdr:clientData/>
  </xdr:oneCellAnchor>
  <xdr:twoCellAnchor editAs="oneCell">
    <xdr:from>
      <xdr:col>1</xdr:col>
      <xdr:colOff>3810</xdr:colOff>
      <xdr:row>0</xdr:row>
      <xdr:rowOff>95251</xdr:rowOff>
    </xdr:from>
    <xdr:to>
      <xdr:col>2</xdr:col>
      <xdr:colOff>241935</xdr:colOff>
      <xdr:row>5</xdr:row>
      <xdr:rowOff>8574</xdr:rowOff>
    </xdr:to>
    <xdr:pic>
      <xdr:nvPicPr>
        <xdr:cNvPr id="4" name="Picture 3">
          <a:extLst>
            <a:ext uri="{FF2B5EF4-FFF2-40B4-BE49-F238E27FC236}">
              <a16:creationId xmlns:a16="http://schemas.microsoft.com/office/drawing/2014/main" id="{88231EDC-171D-4800-BBD8-4B8E98F927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410" y="95251"/>
          <a:ext cx="2886075" cy="8658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8</xdr:col>
      <xdr:colOff>231743</xdr:colOff>
      <xdr:row>1</xdr:row>
      <xdr:rowOff>127476</xdr:rowOff>
    </xdr:from>
    <xdr:ext cx="1473232" cy="37568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308443" y="317976"/>
              <a:ext cx="1473232"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GB" sz="2400" b="0" i="1">
                        <a:latin typeface="Cambria Math" panose="02040503050406030204" pitchFamily="18" charset="0"/>
                      </a:rPr>
                      <m:t>𝐶</m:t>
                    </m:r>
                    <m:r>
                      <a:rPr lang="en-GB" sz="2400" b="0" i="1" baseline="-25000">
                        <a:latin typeface="Cambria Math" panose="02040503050406030204" pitchFamily="18" charset="0"/>
                      </a:rPr>
                      <m:t>𝑖</m:t>
                    </m:r>
                    <m:r>
                      <a:rPr lang="en-GB" sz="2400" i="1">
                        <a:latin typeface="Cambria Math" panose="02040503050406030204" pitchFamily="18" charset="0"/>
                      </a:rPr>
                      <m:t>=</m:t>
                    </m:r>
                    <m:r>
                      <a:rPr lang="en-GB" sz="2400" b="0" i="1">
                        <a:latin typeface="Cambria Math" panose="02040503050406030204" pitchFamily="18" charset="0"/>
                      </a:rPr>
                      <m:t>𝑥</m:t>
                    </m:r>
                    <m:r>
                      <a:rPr lang="en-GB" sz="2400" b="0" i="1" baseline="-25000">
                        <a:latin typeface="Cambria Math" panose="02040503050406030204" pitchFamily="18" charset="0"/>
                      </a:rPr>
                      <m:t>𝑖</m:t>
                    </m:r>
                    <m:r>
                      <a:rPr lang="en-GB" sz="2400" b="0" i="1">
                        <a:latin typeface="Cambria Math" panose="02040503050406030204" pitchFamily="18" charset="0"/>
                      </a:rPr>
                      <m:t>𝐶</m:t>
                    </m:r>
                    <m:r>
                      <a:rPr lang="en-GB" sz="2400" b="0" i="1" baseline="-25000">
                        <a:latin typeface="Cambria Math" panose="02040503050406030204" pitchFamily="18" charset="0"/>
                      </a:rPr>
                      <m:t>𝑖</m:t>
                    </m:r>
                    <m:r>
                      <a:rPr lang="en-GB" sz="2400" b="0" i="1" baseline="30000">
                        <a:latin typeface="Cambria Math" panose="02040503050406030204" pitchFamily="18" charset="0"/>
                      </a:rPr>
                      <m:t>0</m:t>
                    </m:r>
                  </m:oMath>
                </m:oMathPara>
              </a14:m>
              <a:endParaRPr lang="en-GB" sz="2400" baseline="30000"/>
            </a:p>
          </xdr:txBody>
        </xdr:sp>
      </mc:Choice>
      <mc:Fallback xmlns="">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308443" y="317976"/>
              <a:ext cx="1473232"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GB" sz="2400" b="0" i="0">
                  <a:latin typeface="Cambria Math" panose="02040503050406030204" pitchFamily="18" charset="0"/>
                </a:rPr>
                <a:t>𝐶</a:t>
              </a:r>
              <a:r>
                <a:rPr lang="en-GB" sz="2400" b="0" i="0" baseline="-25000">
                  <a:latin typeface="Cambria Math" panose="02040503050406030204" pitchFamily="18" charset="0"/>
                </a:rPr>
                <a:t>𝑖</a:t>
              </a:r>
              <a:r>
                <a:rPr lang="en-GB" sz="2400" i="0">
                  <a:latin typeface="Cambria Math" panose="02040503050406030204" pitchFamily="18" charset="0"/>
                </a:rPr>
                <a:t>=</a:t>
              </a:r>
              <a:r>
                <a:rPr lang="en-GB" sz="2400" b="0" i="0">
                  <a:latin typeface="Cambria Math" panose="02040503050406030204" pitchFamily="18" charset="0"/>
                </a:rPr>
                <a:t>𝑥</a:t>
              </a:r>
              <a:r>
                <a:rPr lang="en-GB" sz="2400" b="0" i="0" baseline="-25000">
                  <a:latin typeface="Cambria Math" panose="02040503050406030204" pitchFamily="18" charset="0"/>
                </a:rPr>
                <a:t>𝑖</a:t>
              </a:r>
              <a:r>
                <a:rPr lang="en-GB" sz="2400" b="0" i="0">
                  <a:latin typeface="Cambria Math" panose="02040503050406030204" pitchFamily="18" charset="0"/>
                </a:rPr>
                <a:t>𝐶</a:t>
              </a:r>
              <a:r>
                <a:rPr lang="en-GB" sz="2400" b="0" i="0" baseline="-25000">
                  <a:latin typeface="Cambria Math" panose="02040503050406030204" pitchFamily="18" charset="0"/>
                </a:rPr>
                <a:t>𝑖</a:t>
              </a:r>
              <a:r>
                <a:rPr lang="en-GB" sz="2400" b="0" i="0" baseline="30000">
                  <a:latin typeface="Cambria Math" panose="02040503050406030204" pitchFamily="18" charset="0"/>
                </a:rPr>
                <a:t>0</a:t>
              </a:r>
              <a:endParaRPr lang="en-GB" sz="2400" baseline="30000"/>
            </a:p>
          </xdr:txBody>
        </xdr:sp>
      </mc:Fallback>
    </mc:AlternateContent>
    <xdr:clientData/>
  </xdr:oneCellAnchor>
  <xdr:oneCellAnchor>
    <xdr:from>
      <xdr:col>9</xdr:col>
      <xdr:colOff>250826</xdr:colOff>
      <xdr:row>8</xdr:row>
      <xdr:rowOff>175101</xdr:rowOff>
    </xdr:from>
    <xdr:ext cx="3225800" cy="240579"/>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6823076" y="1810226"/>
              <a:ext cx="3225800" cy="240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GB" sz="1600">
                  <a:latin typeface="Cambria Math" panose="02040503050406030204" pitchFamily="18" charset="0"/>
                  <a:ea typeface="Cambria Math" panose="02040503050406030204" pitchFamily="18" charset="0"/>
                </a:rPr>
                <a:t>x</a:t>
              </a:r>
              <a:r>
                <a:rPr lang="en-GB" sz="1600" baseline="-25000">
                  <a:latin typeface="Cambria Math" panose="02040503050406030204" pitchFamily="18" charset="0"/>
                  <a:ea typeface="Cambria Math" panose="02040503050406030204" pitchFamily="18" charset="0"/>
                </a:rPr>
                <a:t>i</a:t>
              </a:r>
              <a14:m>
                <m:oMath xmlns:m="http://schemas.openxmlformats.org/officeDocument/2006/math">
                  <m:r>
                    <a:rPr lang="en-GB" sz="1600" i="1">
                      <a:latin typeface="Cambria Math" panose="02040503050406030204" pitchFamily="18" charset="0"/>
                      <a:ea typeface="Cambria Math" panose="02040503050406030204" pitchFamily="18" charset="0"/>
                    </a:rPr>
                    <m:t>=</m:t>
                  </m:r>
                  <m:r>
                    <a:rPr lang="en-GB" sz="1600" b="0" i="1">
                      <a:latin typeface="Cambria Math" panose="02040503050406030204" pitchFamily="18" charset="0"/>
                      <a:ea typeface="Cambria Math" panose="02040503050406030204" pitchFamily="18" charset="0"/>
                    </a:rPr>
                    <m:t>𝑀𝐹</m:t>
                  </m:r>
                  <m:r>
                    <a:rPr lang="en-GB" sz="1600" b="0" i="1" baseline="-25000">
                      <a:latin typeface="Cambria Math" panose="02040503050406030204" pitchFamily="18" charset="0"/>
                      <a:ea typeface="Cambria Math" panose="02040503050406030204" pitchFamily="18" charset="0"/>
                    </a:rPr>
                    <m:t>𝑖</m:t>
                  </m:r>
                </m:oMath>
              </a14:m>
              <a:r>
                <a:rPr lang="en-GB" sz="1600">
                  <a:latin typeface="Cambria Math" panose="02040503050406030204" pitchFamily="18" charset="0"/>
                  <a:ea typeface="Cambria Math" panose="02040503050406030204" pitchFamily="18" charset="0"/>
                </a:rPr>
                <a:t> x (MW</a:t>
              </a:r>
              <a:r>
                <a:rPr lang="en-GB" sz="1600" baseline="-25000">
                  <a:latin typeface="Cambria Math" panose="02040503050406030204" pitchFamily="18" charset="0"/>
                  <a:ea typeface="Cambria Math" panose="02040503050406030204" pitchFamily="18" charset="0"/>
                </a:rPr>
                <a:t>0</a:t>
              </a:r>
              <a:r>
                <a:rPr lang="en-GB" sz="1600">
                  <a:latin typeface="Cambria Math" panose="02040503050406030204" pitchFamily="18" charset="0"/>
                  <a:ea typeface="Cambria Math" panose="02040503050406030204" pitchFamily="18" charset="0"/>
                </a:rPr>
                <a:t>/MW</a:t>
              </a:r>
              <a:r>
                <a:rPr lang="en-GB" sz="1600" baseline="-25000">
                  <a:latin typeface="Cambria Math" panose="02040503050406030204" pitchFamily="18" charset="0"/>
                  <a:ea typeface="Cambria Math" panose="02040503050406030204" pitchFamily="18" charset="0"/>
                </a:rPr>
                <a:t>i</a:t>
              </a:r>
              <a:r>
                <a:rPr lang="en-GB" sz="1600">
                  <a:latin typeface="Cambria Math" panose="02040503050406030204" pitchFamily="18" charset="0"/>
                  <a:ea typeface="Cambria Math" panose="02040503050406030204" pitchFamily="18" charset="0"/>
                </a:rPr>
                <a:t>)</a:t>
              </a:r>
            </a:p>
          </xdr:txBody>
        </xdr:sp>
      </mc:Choice>
      <mc:Fallback xmlns="">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6823076" y="1810226"/>
              <a:ext cx="3225800" cy="240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GB" sz="1600">
                  <a:latin typeface="Cambria Math" panose="02040503050406030204" pitchFamily="18" charset="0"/>
                  <a:ea typeface="Cambria Math" panose="02040503050406030204" pitchFamily="18" charset="0"/>
                </a:rPr>
                <a:t>x</a:t>
              </a:r>
              <a:r>
                <a:rPr lang="en-GB" sz="1600" baseline="-25000">
                  <a:latin typeface="Cambria Math" panose="02040503050406030204" pitchFamily="18" charset="0"/>
                  <a:ea typeface="Cambria Math" panose="02040503050406030204" pitchFamily="18" charset="0"/>
                </a:rPr>
                <a:t>i</a:t>
              </a:r>
              <a:r>
                <a:rPr lang="en-GB" sz="1600" i="0">
                  <a:latin typeface="Cambria Math" panose="02040503050406030204" pitchFamily="18" charset="0"/>
                  <a:ea typeface="Cambria Math" panose="02040503050406030204" pitchFamily="18" charset="0"/>
                </a:rPr>
                <a:t>=</a:t>
              </a:r>
              <a:r>
                <a:rPr lang="en-GB" sz="1600" b="0" i="0">
                  <a:latin typeface="Cambria Math" panose="02040503050406030204" pitchFamily="18" charset="0"/>
                  <a:ea typeface="Cambria Math" panose="02040503050406030204" pitchFamily="18" charset="0"/>
                </a:rPr>
                <a:t>𝑀𝐹</a:t>
              </a:r>
              <a:r>
                <a:rPr lang="en-GB" sz="1600" b="0" i="0" baseline="-25000">
                  <a:latin typeface="Cambria Math" panose="02040503050406030204" pitchFamily="18" charset="0"/>
                  <a:ea typeface="Cambria Math" panose="02040503050406030204" pitchFamily="18" charset="0"/>
                </a:rPr>
                <a:t>𝑖</a:t>
              </a:r>
              <a:r>
                <a:rPr lang="en-GB" sz="1600">
                  <a:latin typeface="Cambria Math" panose="02040503050406030204" pitchFamily="18" charset="0"/>
                  <a:ea typeface="Cambria Math" panose="02040503050406030204" pitchFamily="18" charset="0"/>
                </a:rPr>
                <a:t> x (MW</a:t>
              </a:r>
              <a:r>
                <a:rPr lang="en-GB" sz="1600" baseline="-25000">
                  <a:latin typeface="Cambria Math" panose="02040503050406030204" pitchFamily="18" charset="0"/>
                  <a:ea typeface="Cambria Math" panose="02040503050406030204" pitchFamily="18" charset="0"/>
                </a:rPr>
                <a:t>0</a:t>
              </a:r>
              <a:r>
                <a:rPr lang="en-GB" sz="1600">
                  <a:latin typeface="Cambria Math" panose="02040503050406030204" pitchFamily="18" charset="0"/>
                  <a:ea typeface="Cambria Math" panose="02040503050406030204" pitchFamily="18" charset="0"/>
                </a:rPr>
                <a:t>/MW</a:t>
              </a:r>
              <a:r>
                <a:rPr lang="en-GB" sz="1600" baseline="-25000">
                  <a:latin typeface="Cambria Math" panose="02040503050406030204" pitchFamily="18" charset="0"/>
                  <a:ea typeface="Cambria Math" panose="02040503050406030204" pitchFamily="18" charset="0"/>
                </a:rPr>
                <a:t>i</a:t>
              </a:r>
              <a:r>
                <a:rPr lang="en-GB" sz="1600">
                  <a:latin typeface="Cambria Math" panose="02040503050406030204" pitchFamily="18" charset="0"/>
                  <a:ea typeface="Cambria Math" panose="02040503050406030204" pitchFamily="18" charset="0"/>
                </a:rPr>
                <a:t>)</a:t>
              </a:r>
            </a:p>
          </xdr:txBody>
        </xdr:sp>
      </mc:Fallback>
    </mc:AlternateContent>
    <xdr:clientData/>
  </xdr:oneCellAnchor>
  <xdr:twoCellAnchor>
    <xdr:from>
      <xdr:col>2</xdr:col>
      <xdr:colOff>88442</xdr:colOff>
      <xdr:row>43</xdr:row>
      <xdr:rowOff>84366</xdr:rowOff>
    </xdr:from>
    <xdr:to>
      <xdr:col>13</xdr:col>
      <xdr:colOff>489857</xdr:colOff>
      <xdr:row>79</xdr:row>
      <xdr:rowOff>27214</xdr:rowOff>
    </xdr:to>
    <xdr:graphicFrame macro="">
      <xdr:nvGraphicFramePr>
        <xdr:cNvPr id="5" name="Chart 4">
          <a:extLst>
            <a:ext uri="{FF2B5EF4-FFF2-40B4-BE49-F238E27FC236}">
              <a16:creationId xmlns:a16="http://schemas.microsoft.com/office/drawing/2014/main" id="{A1D7675E-3C4D-4069-833B-4481D044CD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1</xdr:colOff>
      <xdr:row>0</xdr:row>
      <xdr:rowOff>54431</xdr:rowOff>
    </xdr:from>
    <xdr:to>
      <xdr:col>3</xdr:col>
      <xdr:colOff>1224642</xdr:colOff>
      <xdr:row>4</xdr:row>
      <xdr:rowOff>149681</xdr:rowOff>
    </xdr:to>
    <xdr:pic>
      <xdr:nvPicPr>
        <xdr:cNvPr id="6" name="Picture 5">
          <a:extLst>
            <a:ext uri="{FF2B5EF4-FFF2-40B4-BE49-F238E27FC236}">
              <a16:creationId xmlns:a16="http://schemas.microsoft.com/office/drawing/2014/main" id="{3BB16F20-943D-4D90-B01F-75536FFA4D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4287" y="54431"/>
          <a:ext cx="2857498" cy="857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7</xdr:col>
      <xdr:colOff>231743</xdr:colOff>
      <xdr:row>2</xdr:row>
      <xdr:rowOff>127476</xdr:rowOff>
    </xdr:from>
    <xdr:ext cx="1473232" cy="37568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A83A81EE-1E24-4BD5-B4C6-7C2DF2AFBB00}"/>
                </a:ext>
              </a:extLst>
            </xdr:cNvPr>
            <xdr:cNvSpPr txBox="1"/>
          </xdr:nvSpPr>
          <xdr:spPr>
            <a:xfrm>
              <a:off x="6013418" y="317976"/>
              <a:ext cx="1473232"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GB" sz="2400" b="0" i="1">
                        <a:latin typeface="Cambria Math" panose="02040503050406030204" pitchFamily="18" charset="0"/>
                      </a:rPr>
                      <m:t>𝐶</m:t>
                    </m:r>
                    <m:r>
                      <a:rPr lang="en-GB" sz="2400" b="0" i="1" baseline="-25000">
                        <a:latin typeface="Cambria Math" panose="02040503050406030204" pitchFamily="18" charset="0"/>
                      </a:rPr>
                      <m:t>𝑖</m:t>
                    </m:r>
                    <m:r>
                      <a:rPr lang="en-GB" sz="2400" i="1">
                        <a:latin typeface="Cambria Math" panose="02040503050406030204" pitchFamily="18" charset="0"/>
                      </a:rPr>
                      <m:t>=</m:t>
                    </m:r>
                    <m:r>
                      <a:rPr lang="en-GB" sz="2400" b="0" i="1">
                        <a:latin typeface="Cambria Math" panose="02040503050406030204" pitchFamily="18" charset="0"/>
                      </a:rPr>
                      <m:t>𝑥</m:t>
                    </m:r>
                    <m:r>
                      <a:rPr lang="en-GB" sz="2400" b="0" i="1" baseline="-25000">
                        <a:latin typeface="Cambria Math" panose="02040503050406030204" pitchFamily="18" charset="0"/>
                      </a:rPr>
                      <m:t>𝑖</m:t>
                    </m:r>
                    <m:r>
                      <a:rPr lang="en-GB" sz="2400" b="0" i="1">
                        <a:latin typeface="Cambria Math" panose="02040503050406030204" pitchFamily="18" charset="0"/>
                      </a:rPr>
                      <m:t>𝐶</m:t>
                    </m:r>
                    <m:r>
                      <a:rPr lang="en-GB" sz="2400" b="0" i="1" baseline="-25000">
                        <a:latin typeface="Cambria Math" panose="02040503050406030204" pitchFamily="18" charset="0"/>
                      </a:rPr>
                      <m:t>𝑖</m:t>
                    </m:r>
                    <m:r>
                      <a:rPr lang="en-GB" sz="2400" b="0" i="1" baseline="30000">
                        <a:latin typeface="Cambria Math" panose="02040503050406030204" pitchFamily="18" charset="0"/>
                      </a:rPr>
                      <m:t>0</m:t>
                    </m:r>
                  </m:oMath>
                </m:oMathPara>
              </a14:m>
              <a:endParaRPr lang="en-GB" sz="2400" baseline="30000"/>
            </a:p>
          </xdr:txBody>
        </xdr:sp>
      </mc:Choice>
      <mc:Fallback xmlns="">
        <xdr:sp macro="" textlink="">
          <xdr:nvSpPr>
            <xdr:cNvPr id="2" name="TextBox 1">
              <a:extLst>
                <a:ext uri="{FF2B5EF4-FFF2-40B4-BE49-F238E27FC236}">
                  <a16:creationId xmlns:a16="http://schemas.microsoft.com/office/drawing/2014/main" id="{A83A81EE-1E24-4BD5-B4C6-7C2DF2AFBB00}"/>
                </a:ext>
              </a:extLst>
            </xdr:cNvPr>
            <xdr:cNvSpPr txBox="1"/>
          </xdr:nvSpPr>
          <xdr:spPr>
            <a:xfrm>
              <a:off x="6013418" y="317976"/>
              <a:ext cx="1473232" cy="3756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GB" sz="2400" b="0" i="0">
                  <a:latin typeface="Cambria Math" panose="02040503050406030204" pitchFamily="18" charset="0"/>
                </a:rPr>
                <a:t>𝐶</a:t>
              </a:r>
              <a:r>
                <a:rPr lang="en-GB" sz="2400" b="0" i="0" baseline="-25000">
                  <a:latin typeface="Cambria Math" panose="02040503050406030204" pitchFamily="18" charset="0"/>
                </a:rPr>
                <a:t>𝑖</a:t>
              </a:r>
              <a:r>
                <a:rPr lang="en-GB" sz="2400" i="0">
                  <a:latin typeface="Cambria Math" panose="02040503050406030204" pitchFamily="18" charset="0"/>
                </a:rPr>
                <a:t>=</a:t>
              </a:r>
              <a:r>
                <a:rPr lang="en-GB" sz="2400" b="0" i="0">
                  <a:latin typeface="Cambria Math" panose="02040503050406030204" pitchFamily="18" charset="0"/>
                </a:rPr>
                <a:t>𝑥</a:t>
              </a:r>
              <a:r>
                <a:rPr lang="en-GB" sz="2400" b="0" i="0" baseline="-25000">
                  <a:latin typeface="Cambria Math" panose="02040503050406030204" pitchFamily="18" charset="0"/>
                </a:rPr>
                <a:t>𝑖</a:t>
              </a:r>
              <a:r>
                <a:rPr lang="en-GB" sz="2400" b="0" i="0">
                  <a:latin typeface="Cambria Math" panose="02040503050406030204" pitchFamily="18" charset="0"/>
                </a:rPr>
                <a:t>𝐶</a:t>
              </a:r>
              <a:r>
                <a:rPr lang="en-GB" sz="2400" b="0" i="0" baseline="-25000">
                  <a:latin typeface="Cambria Math" panose="02040503050406030204" pitchFamily="18" charset="0"/>
                </a:rPr>
                <a:t>𝑖</a:t>
              </a:r>
              <a:r>
                <a:rPr lang="en-GB" sz="2400" b="0" i="0" baseline="30000">
                  <a:latin typeface="Cambria Math" panose="02040503050406030204" pitchFamily="18" charset="0"/>
                </a:rPr>
                <a:t>0</a:t>
              </a:r>
              <a:endParaRPr lang="en-GB" sz="2400" baseline="30000"/>
            </a:p>
          </xdr:txBody>
        </xdr:sp>
      </mc:Fallback>
    </mc:AlternateContent>
    <xdr:clientData/>
  </xdr:oneCellAnchor>
  <xdr:oneCellAnchor>
    <xdr:from>
      <xdr:col>8</xdr:col>
      <xdr:colOff>250826</xdr:colOff>
      <xdr:row>9</xdr:row>
      <xdr:rowOff>175101</xdr:rowOff>
    </xdr:from>
    <xdr:ext cx="3225800" cy="240579"/>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F7704D42-0787-4E68-9E15-2BCAE9050545}"/>
                </a:ext>
              </a:extLst>
            </xdr:cNvPr>
            <xdr:cNvSpPr txBox="1"/>
          </xdr:nvSpPr>
          <xdr:spPr>
            <a:xfrm>
              <a:off x="6823076" y="1822926"/>
              <a:ext cx="3225800" cy="240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GB" sz="1600">
                  <a:latin typeface="Cambria Math" panose="02040503050406030204" pitchFamily="18" charset="0"/>
                  <a:ea typeface="Cambria Math" panose="02040503050406030204" pitchFamily="18" charset="0"/>
                </a:rPr>
                <a:t>x</a:t>
              </a:r>
              <a:r>
                <a:rPr lang="en-GB" sz="1600" baseline="-25000">
                  <a:latin typeface="Cambria Math" panose="02040503050406030204" pitchFamily="18" charset="0"/>
                  <a:ea typeface="Cambria Math" panose="02040503050406030204" pitchFamily="18" charset="0"/>
                </a:rPr>
                <a:t>i</a:t>
              </a:r>
              <a14:m>
                <m:oMath xmlns:m="http://schemas.openxmlformats.org/officeDocument/2006/math">
                  <m:r>
                    <a:rPr lang="en-GB" sz="1600" i="1">
                      <a:latin typeface="Cambria Math" panose="02040503050406030204" pitchFamily="18" charset="0"/>
                      <a:ea typeface="Cambria Math" panose="02040503050406030204" pitchFamily="18" charset="0"/>
                    </a:rPr>
                    <m:t>=</m:t>
                  </m:r>
                  <m:r>
                    <a:rPr lang="en-GB" sz="1600" b="0" i="1">
                      <a:latin typeface="Cambria Math" panose="02040503050406030204" pitchFamily="18" charset="0"/>
                      <a:ea typeface="Cambria Math" panose="02040503050406030204" pitchFamily="18" charset="0"/>
                    </a:rPr>
                    <m:t>𝑀𝐹</m:t>
                  </m:r>
                  <m:r>
                    <a:rPr lang="en-GB" sz="1600" b="0" i="1" baseline="-25000">
                      <a:latin typeface="Cambria Math" panose="02040503050406030204" pitchFamily="18" charset="0"/>
                      <a:ea typeface="Cambria Math" panose="02040503050406030204" pitchFamily="18" charset="0"/>
                    </a:rPr>
                    <m:t>𝑖</m:t>
                  </m:r>
                </m:oMath>
              </a14:m>
              <a:r>
                <a:rPr lang="en-GB" sz="1600">
                  <a:latin typeface="Cambria Math" panose="02040503050406030204" pitchFamily="18" charset="0"/>
                  <a:ea typeface="Cambria Math" panose="02040503050406030204" pitchFamily="18" charset="0"/>
                </a:rPr>
                <a:t> x (MW</a:t>
              </a:r>
              <a:r>
                <a:rPr lang="en-GB" sz="1600" baseline="-25000">
                  <a:latin typeface="Cambria Math" panose="02040503050406030204" pitchFamily="18" charset="0"/>
                  <a:ea typeface="Cambria Math" panose="02040503050406030204" pitchFamily="18" charset="0"/>
                </a:rPr>
                <a:t>0</a:t>
              </a:r>
              <a:r>
                <a:rPr lang="en-GB" sz="1600">
                  <a:latin typeface="Cambria Math" panose="02040503050406030204" pitchFamily="18" charset="0"/>
                  <a:ea typeface="Cambria Math" panose="02040503050406030204" pitchFamily="18" charset="0"/>
                </a:rPr>
                <a:t>/MW</a:t>
              </a:r>
              <a:r>
                <a:rPr lang="en-GB" sz="1600" baseline="-25000">
                  <a:latin typeface="Cambria Math" panose="02040503050406030204" pitchFamily="18" charset="0"/>
                  <a:ea typeface="Cambria Math" panose="02040503050406030204" pitchFamily="18" charset="0"/>
                </a:rPr>
                <a:t>i</a:t>
              </a:r>
              <a:r>
                <a:rPr lang="en-GB" sz="1600">
                  <a:latin typeface="Cambria Math" panose="02040503050406030204" pitchFamily="18" charset="0"/>
                  <a:ea typeface="Cambria Math" panose="02040503050406030204" pitchFamily="18" charset="0"/>
                </a:rPr>
                <a:t>)</a:t>
              </a:r>
            </a:p>
          </xdr:txBody>
        </xdr:sp>
      </mc:Choice>
      <mc:Fallback xmlns="">
        <xdr:sp macro="" textlink="">
          <xdr:nvSpPr>
            <xdr:cNvPr id="3" name="TextBox 2">
              <a:extLst>
                <a:ext uri="{FF2B5EF4-FFF2-40B4-BE49-F238E27FC236}">
                  <a16:creationId xmlns:a16="http://schemas.microsoft.com/office/drawing/2014/main" id="{F7704D42-0787-4E68-9E15-2BCAE9050545}"/>
                </a:ext>
              </a:extLst>
            </xdr:cNvPr>
            <xdr:cNvSpPr txBox="1"/>
          </xdr:nvSpPr>
          <xdr:spPr>
            <a:xfrm>
              <a:off x="6823076" y="1822926"/>
              <a:ext cx="3225800" cy="2405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GB" sz="1600">
                  <a:latin typeface="Cambria Math" panose="02040503050406030204" pitchFamily="18" charset="0"/>
                  <a:ea typeface="Cambria Math" panose="02040503050406030204" pitchFamily="18" charset="0"/>
                </a:rPr>
                <a:t>x</a:t>
              </a:r>
              <a:r>
                <a:rPr lang="en-GB" sz="1600" baseline="-25000">
                  <a:latin typeface="Cambria Math" panose="02040503050406030204" pitchFamily="18" charset="0"/>
                  <a:ea typeface="Cambria Math" panose="02040503050406030204" pitchFamily="18" charset="0"/>
                </a:rPr>
                <a:t>i</a:t>
              </a:r>
              <a:r>
                <a:rPr lang="en-GB" sz="1600" i="0">
                  <a:latin typeface="Cambria Math" panose="02040503050406030204" pitchFamily="18" charset="0"/>
                  <a:ea typeface="Cambria Math" panose="02040503050406030204" pitchFamily="18" charset="0"/>
                </a:rPr>
                <a:t>=</a:t>
              </a:r>
              <a:r>
                <a:rPr lang="en-GB" sz="1600" b="0" i="0">
                  <a:latin typeface="Cambria Math" panose="02040503050406030204" pitchFamily="18" charset="0"/>
                  <a:ea typeface="Cambria Math" panose="02040503050406030204" pitchFamily="18" charset="0"/>
                </a:rPr>
                <a:t>𝑀𝐹</a:t>
              </a:r>
              <a:r>
                <a:rPr lang="en-GB" sz="1600" b="0" i="0" baseline="-25000">
                  <a:latin typeface="Cambria Math" panose="02040503050406030204" pitchFamily="18" charset="0"/>
                  <a:ea typeface="Cambria Math" panose="02040503050406030204" pitchFamily="18" charset="0"/>
                </a:rPr>
                <a:t>𝑖</a:t>
              </a:r>
              <a:r>
                <a:rPr lang="en-GB" sz="1600">
                  <a:latin typeface="Cambria Math" panose="02040503050406030204" pitchFamily="18" charset="0"/>
                  <a:ea typeface="Cambria Math" panose="02040503050406030204" pitchFamily="18" charset="0"/>
                </a:rPr>
                <a:t> x (MW</a:t>
              </a:r>
              <a:r>
                <a:rPr lang="en-GB" sz="1600" baseline="-25000">
                  <a:latin typeface="Cambria Math" panose="02040503050406030204" pitchFamily="18" charset="0"/>
                  <a:ea typeface="Cambria Math" panose="02040503050406030204" pitchFamily="18" charset="0"/>
                </a:rPr>
                <a:t>0</a:t>
              </a:r>
              <a:r>
                <a:rPr lang="en-GB" sz="1600">
                  <a:latin typeface="Cambria Math" panose="02040503050406030204" pitchFamily="18" charset="0"/>
                  <a:ea typeface="Cambria Math" panose="02040503050406030204" pitchFamily="18" charset="0"/>
                </a:rPr>
                <a:t>/MW</a:t>
              </a:r>
              <a:r>
                <a:rPr lang="en-GB" sz="1600" baseline="-25000">
                  <a:latin typeface="Cambria Math" panose="02040503050406030204" pitchFamily="18" charset="0"/>
                  <a:ea typeface="Cambria Math" panose="02040503050406030204" pitchFamily="18" charset="0"/>
                </a:rPr>
                <a:t>i</a:t>
              </a:r>
              <a:r>
                <a:rPr lang="en-GB" sz="1600">
                  <a:latin typeface="Cambria Math" panose="02040503050406030204" pitchFamily="18" charset="0"/>
                  <a:ea typeface="Cambria Math" panose="02040503050406030204" pitchFamily="18" charset="0"/>
                </a:rPr>
                <a:t>)</a:t>
              </a:r>
            </a:p>
          </xdr:txBody>
        </xdr:sp>
      </mc:Fallback>
    </mc:AlternateContent>
    <xdr:clientData/>
  </xdr:oneCellAnchor>
  <xdr:twoCellAnchor>
    <xdr:from>
      <xdr:col>1</xdr:col>
      <xdr:colOff>598714</xdr:colOff>
      <xdr:row>49</xdr:row>
      <xdr:rowOff>122464</xdr:rowOff>
    </xdr:from>
    <xdr:to>
      <xdr:col>11</xdr:col>
      <xdr:colOff>414617</xdr:colOff>
      <xdr:row>91</xdr:row>
      <xdr:rowOff>112059</xdr:rowOff>
    </xdr:to>
    <xdr:graphicFrame macro="">
      <xdr:nvGraphicFramePr>
        <xdr:cNvPr id="5" name="Chart 4">
          <a:extLst>
            <a:ext uri="{FF2B5EF4-FFF2-40B4-BE49-F238E27FC236}">
              <a16:creationId xmlns:a16="http://schemas.microsoft.com/office/drawing/2014/main" id="{0F824156-B8FF-4E99-8922-9B96E68915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600075</xdr:colOff>
      <xdr:row>0</xdr:row>
      <xdr:rowOff>76200</xdr:rowOff>
    </xdr:from>
    <xdr:to>
      <xdr:col>3</xdr:col>
      <xdr:colOff>523875</xdr:colOff>
      <xdr:row>4</xdr:row>
      <xdr:rowOff>180023</xdr:rowOff>
    </xdr:to>
    <xdr:pic>
      <xdr:nvPicPr>
        <xdr:cNvPr id="6" name="Picture 5">
          <a:extLst>
            <a:ext uri="{FF2B5EF4-FFF2-40B4-BE49-F238E27FC236}">
              <a16:creationId xmlns:a16="http://schemas.microsoft.com/office/drawing/2014/main" id="{D5E887EE-CC2F-4832-A695-B49B9672FFD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9675" y="76200"/>
          <a:ext cx="2886075" cy="8658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3F954-5179-47FE-837C-E16F5EB62FEC}">
  <sheetPr>
    <tabColor theme="9" tint="0.79998168889431442"/>
  </sheetPr>
  <dimension ref="A5:M56"/>
  <sheetViews>
    <sheetView tabSelected="1" zoomScale="85" zoomScaleNormal="85" workbookViewId="0">
      <selection activeCell="N33" sqref="N33"/>
    </sheetView>
  </sheetViews>
  <sheetFormatPr defaultRowHeight="12.75" x14ac:dyDescent="0.2"/>
  <cols>
    <col min="1" max="11" width="9.140625" style="188"/>
    <col min="12" max="12" width="39.5703125" style="188" customWidth="1"/>
    <col min="13" max="13" width="37" style="188" customWidth="1"/>
    <col min="14" max="14" width="35.5703125" style="188" customWidth="1"/>
    <col min="15" max="16384" width="9.140625" style="188"/>
  </cols>
  <sheetData>
    <row r="5" spans="1:10" s="188" customFormat="1" ht="12.75" customHeight="1" x14ac:dyDescent="0.2">
      <c r="B5" s="189"/>
      <c r="C5" s="189"/>
      <c r="D5" s="189"/>
      <c r="E5" s="189"/>
      <c r="F5" s="189"/>
      <c r="G5" s="189"/>
      <c r="H5" s="189"/>
      <c r="I5" s="189"/>
      <c r="J5" s="189"/>
    </row>
    <row r="6" spans="1:10" s="188" customFormat="1" x14ac:dyDescent="0.2">
      <c r="A6" s="189"/>
      <c r="B6" s="189"/>
      <c r="C6" s="189"/>
      <c r="D6" s="189"/>
      <c r="E6" s="189"/>
      <c r="F6" s="189"/>
      <c r="G6" s="189"/>
      <c r="H6" s="189"/>
      <c r="I6" s="189"/>
      <c r="J6" s="189"/>
    </row>
    <row r="7" spans="1:10" s="188" customFormat="1" x14ac:dyDescent="0.2">
      <c r="A7" s="189"/>
      <c r="B7" s="189"/>
      <c r="C7" s="189"/>
      <c r="D7" s="189"/>
      <c r="E7" s="189"/>
      <c r="F7" s="189"/>
      <c r="G7" s="189"/>
      <c r="H7" s="189"/>
      <c r="I7" s="189"/>
      <c r="J7" s="189"/>
    </row>
    <row r="8" spans="1:10" s="188" customFormat="1" ht="28.5" customHeight="1" x14ac:dyDescent="0.2">
      <c r="A8" s="189"/>
      <c r="B8" s="189"/>
      <c r="C8" s="189"/>
      <c r="D8" s="189"/>
      <c r="E8" s="189"/>
      <c r="F8" s="189"/>
      <c r="G8" s="189"/>
      <c r="H8" s="189"/>
      <c r="I8" s="189"/>
      <c r="J8" s="189"/>
    </row>
    <row r="9" spans="1:10" s="188" customFormat="1" x14ac:dyDescent="0.2">
      <c r="A9" s="190"/>
      <c r="B9" s="190"/>
      <c r="C9" s="190"/>
      <c r="D9" s="190"/>
      <c r="E9" s="190"/>
      <c r="F9" s="190"/>
      <c r="G9" s="190"/>
      <c r="H9" s="190"/>
      <c r="I9" s="190"/>
      <c r="J9" s="190"/>
    </row>
    <row r="10" spans="1:10" s="188" customFormat="1" x14ac:dyDescent="0.2">
      <c r="A10" s="190"/>
      <c r="B10" s="190"/>
      <c r="C10" s="190"/>
      <c r="D10" s="190"/>
      <c r="E10" s="190"/>
      <c r="F10" s="190"/>
      <c r="G10" s="190"/>
      <c r="H10" s="190"/>
      <c r="I10" s="190"/>
      <c r="J10" s="190"/>
    </row>
    <row r="11" spans="1:10" s="188" customFormat="1" x14ac:dyDescent="0.2">
      <c r="A11" s="190"/>
      <c r="B11" s="190"/>
      <c r="C11" s="190"/>
      <c r="D11" s="190"/>
      <c r="E11" s="190"/>
      <c r="F11" s="190"/>
      <c r="G11" s="190"/>
      <c r="H11" s="190"/>
      <c r="I11" s="190"/>
      <c r="J11" s="190"/>
    </row>
    <row r="12" spans="1:10" s="188" customFormat="1" x14ac:dyDescent="0.2">
      <c r="A12" s="190"/>
      <c r="B12" s="190"/>
      <c r="C12" s="190"/>
      <c r="D12" s="190"/>
      <c r="E12" s="190"/>
      <c r="F12" s="190"/>
      <c r="G12" s="190"/>
      <c r="H12" s="190"/>
      <c r="I12" s="190"/>
      <c r="J12" s="190"/>
    </row>
    <row r="13" spans="1:10" s="188" customFormat="1" x14ac:dyDescent="0.2">
      <c r="A13" s="190"/>
      <c r="B13" s="190"/>
      <c r="C13" s="190"/>
      <c r="D13" s="190"/>
      <c r="E13" s="190"/>
      <c r="F13" s="190"/>
      <c r="G13" s="190"/>
      <c r="H13" s="190"/>
      <c r="I13" s="190"/>
      <c r="J13" s="190"/>
    </row>
    <row r="14" spans="1:10" s="188" customFormat="1" ht="15" customHeight="1" x14ac:dyDescent="0.2">
      <c r="A14" s="190"/>
      <c r="B14" s="190"/>
      <c r="C14" s="190"/>
      <c r="D14" s="190"/>
      <c r="E14" s="190"/>
      <c r="F14" s="190"/>
      <c r="G14" s="190"/>
      <c r="H14" s="190"/>
      <c r="I14" s="190"/>
      <c r="J14" s="190"/>
    </row>
    <row r="15" spans="1:10" s="188" customFormat="1" x14ac:dyDescent="0.2">
      <c r="A15" s="190"/>
      <c r="B15" s="190"/>
      <c r="C15" s="190"/>
      <c r="D15" s="190"/>
      <c r="E15" s="190"/>
      <c r="F15" s="190"/>
      <c r="G15" s="190"/>
      <c r="H15" s="190"/>
      <c r="I15" s="190"/>
      <c r="J15" s="190"/>
    </row>
    <row r="16" spans="1:10" s="188" customFormat="1" x14ac:dyDescent="0.2">
      <c r="A16" s="190"/>
      <c r="B16" s="190"/>
      <c r="C16" s="190"/>
      <c r="D16" s="190"/>
      <c r="E16" s="190"/>
      <c r="F16" s="190"/>
      <c r="G16" s="190"/>
      <c r="H16" s="190"/>
      <c r="I16" s="190"/>
      <c r="J16" s="190"/>
    </row>
    <row r="17" spans="1:13" s="188" customFormat="1" x14ac:dyDescent="0.2">
      <c r="A17" s="190"/>
      <c r="B17" s="190"/>
      <c r="C17" s="190"/>
      <c r="D17" s="190"/>
      <c r="E17" s="190"/>
      <c r="F17" s="190"/>
      <c r="G17" s="190"/>
      <c r="H17" s="190"/>
      <c r="I17" s="190"/>
      <c r="J17" s="190"/>
    </row>
    <row r="18" spans="1:13" s="188" customFormat="1" x14ac:dyDescent="0.2">
      <c r="A18" s="190"/>
      <c r="B18" s="190"/>
      <c r="C18" s="190"/>
      <c r="D18" s="190"/>
      <c r="E18" s="190"/>
      <c r="F18" s="190"/>
      <c r="G18" s="190"/>
      <c r="H18" s="190"/>
      <c r="I18" s="190"/>
      <c r="J18" s="190"/>
    </row>
    <row r="19" spans="1:13" s="188" customFormat="1" x14ac:dyDescent="0.2">
      <c r="A19" s="190"/>
      <c r="B19" s="190"/>
      <c r="C19" s="190"/>
      <c r="D19" s="190"/>
      <c r="E19" s="190"/>
      <c r="F19" s="190"/>
      <c r="G19" s="190"/>
      <c r="H19" s="190"/>
      <c r="I19" s="190"/>
      <c r="J19" s="190"/>
    </row>
    <row r="20" spans="1:13" s="188" customFormat="1" x14ac:dyDescent="0.2">
      <c r="A20" s="190"/>
      <c r="B20" s="190"/>
      <c r="C20" s="190"/>
      <c r="D20" s="190"/>
      <c r="E20" s="190"/>
      <c r="F20" s="190"/>
      <c r="G20" s="190"/>
      <c r="H20" s="190"/>
      <c r="I20" s="190"/>
      <c r="J20" s="190"/>
      <c r="M20" s="191"/>
    </row>
    <row r="21" spans="1:13" s="188" customFormat="1" x14ac:dyDescent="0.2">
      <c r="A21" s="190"/>
      <c r="B21" s="190"/>
      <c r="C21" s="190"/>
      <c r="D21" s="190"/>
      <c r="E21" s="190"/>
      <c r="F21" s="190"/>
      <c r="G21" s="190"/>
      <c r="H21" s="190"/>
      <c r="I21" s="190"/>
      <c r="J21" s="190"/>
    </row>
    <row r="22" spans="1:13" s="188" customFormat="1" x14ac:dyDescent="0.2">
      <c r="A22" s="190"/>
      <c r="B22" s="190"/>
      <c r="C22" s="190"/>
      <c r="D22" s="190"/>
      <c r="E22" s="190"/>
      <c r="F22" s="190"/>
      <c r="G22" s="190"/>
      <c r="H22" s="190"/>
      <c r="I22" s="190"/>
      <c r="J22" s="190"/>
    </row>
    <row r="23" spans="1:13" s="188" customFormat="1" x14ac:dyDescent="0.2">
      <c r="A23" s="190"/>
      <c r="B23" s="190"/>
      <c r="C23" s="190"/>
      <c r="D23" s="190"/>
      <c r="E23" s="190"/>
      <c r="F23" s="190"/>
      <c r="G23" s="190"/>
      <c r="H23" s="190"/>
      <c r="I23" s="190"/>
      <c r="J23" s="190"/>
    </row>
    <row r="24" spans="1:13" s="188" customFormat="1" x14ac:dyDescent="0.2">
      <c r="A24" s="190"/>
      <c r="B24" s="190"/>
      <c r="C24" s="190"/>
      <c r="D24" s="190"/>
      <c r="E24" s="190"/>
      <c r="F24" s="190"/>
      <c r="G24" s="190"/>
      <c r="H24" s="190"/>
      <c r="I24" s="190"/>
      <c r="J24" s="190"/>
    </row>
    <row r="25" spans="1:13" s="188" customFormat="1" x14ac:dyDescent="0.2">
      <c r="A25" s="190"/>
      <c r="B25" s="190"/>
      <c r="C25" s="190"/>
      <c r="D25" s="190"/>
      <c r="E25" s="190"/>
      <c r="F25" s="190"/>
      <c r="G25" s="190"/>
      <c r="H25" s="190"/>
      <c r="I25" s="190"/>
      <c r="J25" s="190"/>
    </row>
    <row r="26" spans="1:13" s="188" customFormat="1" x14ac:dyDescent="0.2">
      <c r="A26" s="190"/>
      <c r="B26" s="190"/>
      <c r="C26" s="190"/>
      <c r="D26" s="190"/>
      <c r="E26" s="190"/>
      <c r="F26" s="190"/>
      <c r="G26" s="190"/>
      <c r="H26" s="190"/>
      <c r="I26" s="190"/>
      <c r="J26" s="190"/>
    </row>
    <row r="27" spans="1:13" s="188" customFormat="1" x14ac:dyDescent="0.2">
      <c r="A27" s="190"/>
      <c r="B27" s="190"/>
      <c r="C27" s="190"/>
      <c r="D27" s="190"/>
      <c r="E27" s="190"/>
      <c r="F27" s="190"/>
      <c r="G27" s="190"/>
      <c r="H27" s="190"/>
      <c r="I27" s="190"/>
      <c r="J27" s="190"/>
      <c r="L27" s="192" t="s">
        <v>352</v>
      </c>
    </row>
    <row r="28" spans="1:13" s="188" customFormat="1" x14ac:dyDescent="0.2">
      <c r="A28" s="190"/>
      <c r="B28" s="190"/>
      <c r="C28" s="190"/>
      <c r="D28" s="190"/>
      <c r="E28" s="190"/>
      <c r="F28" s="190"/>
      <c r="G28" s="190"/>
      <c r="H28" s="190"/>
      <c r="I28" s="190"/>
      <c r="J28" s="190"/>
    </row>
    <row r="29" spans="1:13" s="188" customFormat="1" ht="27.75" customHeight="1" thickBot="1" x14ac:dyDescent="0.25">
      <c r="A29" s="190"/>
      <c r="B29" s="190"/>
      <c r="C29" s="190"/>
      <c r="D29" s="190"/>
      <c r="E29" s="190"/>
      <c r="F29" s="190"/>
      <c r="G29" s="190"/>
      <c r="H29" s="190"/>
      <c r="I29" s="190"/>
      <c r="J29" s="190"/>
      <c r="L29" s="193" t="s">
        <v>353</v>
      </c>
      <c r="M29" s="193"/>
    </row>
    <row r="30" spans="1:13" s="188" customFormat="1" ht="13.5" thickBot="1" x14ac:dyDescent="0.25">
      <c r="A30" s="190"/>
      <c r="B30" s="190"/>
      <c r="C30" s="190"/>
      <c r="D30" s="190"/>
      <c r="E30" s="190"/>
      <c r="F30" s="190"/>
      <c r="G30" s="190"/>
      <c r="H30" s="190"/>
      <c r="I30" s="190"/>
      <c r="J30" s="190"/>
      <c r="L30" s="194" t="s">
        <v>354</v>
      </c>
      <c r="M30" s="195" t="s">
        <v>355</v>
      </c>
    </row>
    <row r="31" spans="1:13" s="188" customFormat="1" ht="13.5" thickBot="1" x14ac:dyDescent="0.25">
      <c r="A31" s="190"/>
      <c r="B31" s="190"/>
      <c r="C31" s="190"/>
      <c r="D31" s="190"/>
      <c r="E31" s="190"/>
      <c r="F31" s="190"/>
      <c r="G31" s="190"/>
      <c r="H31" s="190"/>
      <c r="I31" s="190"/>
      <c r="J31" s="190"/>
      <c r="L31" s="196" t="s">
        <v>356</v>
      </c>
      <c r="M31" s="197" t="s">
        <v>357</v>
      </c>
    </row>
    <row r="32" spans="1:13" s="188" customFormat="1" ht="13.5" thickBot="1" x14ac:dyDescent="0.25">
      <c r="A32" s="190"/>
      <c r="B32" s="190"/>
      <c r="C32" s="190"/>
      <c r="D32" s="190"/>
      <c r="E32" s="190"/>
      <c r="F32" s="190"/>
      <c r="G32" s="190"/>
      <c r="H32" s="190"/>
      <c r="I32" s="190"/>
      <c r="J32" s="190"/>
      <c r="L32" s="196" t="s">
        <v>358</v>
      </c>
      <c r="M32" s="197" t="s">
        <v>367</v>
      </c>
    </row>
    <row r="33" spans="1:13" s="188" customFormat="1" ht="13.5" thickBot="1" x14ac:dyDescent="0.25">
      <c r="A33" s="190"/>
      <c r="B33" s="190"/>
      <c r="C33" s="190"/>
      <c r="D33" s="190"/>
      <c r="E33" s="190"/>
      <c r="F33" s="190"/>
      <c r="G33" s="190"/>
      <c r="H33" s="190"/>
      <c r="I33" s="190"/>
      <c r="J33" s="190"/>
      <c r="L33" s="198" t="s">
        <v>359</v>
      </c>
      <c r="M33" s="197"/>
    </row>
    <row r="34" spans="1:13" s="188" customFormat="1" ht="13.5" thickBot="1" x14ac:dyDescent="0.25">
      <c r="A34" s="190"/>
      <c r="B34" s="190"/>
      <c r="C34" s="190"/>
      <c r="D34" s="190"/>
      <c r="E34" s="190"/>
      <c r="F34" s="190"/>
      <c r="G34" s="190"/>
      <c r="H34" s="190"/>
      <c r="I34" s="190"/>
      <c r="J34" s="190"/>
      <c r="L34" s="196" t="s">
        <v>360</v>
      </c>
      <c r="M34" s="197" t="s">
        <v>375</v>
      </c>
    </row>
    <row r="35" spans="1:13" s="188" customFormat="1" ht="13.5" thickBot="1" x14ac:dyDescent="0.25">
      <c r="A35" s="190"/>
      <c r="B35" s="190"/>
      <c r="C35" s="190"/>
      <c r="D35" s="190"/>
      <c r="E35" s="190"/>
      <c r="F35" s="190"/>
      <c r="G35" s="190"/>
      <c r="H35" s="190"/>
      <c r="I35" s="190"/>
      <c r="J35" s="190"/>
      <c r="L35" s="196" t="s">
        <v>361</v>
      </c>
      <c r="M35" s="197" t="s">
        <v>362</v>
      </c>
    </row>
    <row r="36" spans="1:13" s="188" customFormat="1" ht="13.5" thickBot="1" x14ac:dyDescent="0.25">
      <c r="A36" s="190"/>
      <c r="B36" s="190"/>
      <c r="C36" s="190"/>
      <c r="D36" s="190"/>
      <c r="E36" s="190"/>
      <c r="F36" s="190"/>
      <c r="G36" s="190"/>
      <c r="H36" s="190"/>
      <c r="I36" s="190"/>
      <c r="J36" s="190"/>
      <c r="L36" s="196" t="s">
        <v>363</v>
      </c>
      <c r="M36" s="197" t="s">
        <v>364</v>
      </c>
    </row>
    <row r="37" spans="1:13" s="188" customFormat="1" ht="13.5" thickBot="1" x14ac:dyDescent="0.25">
      <c r="A37" s="190"/>
      <c r="B37" s="190"/>
      <c r="C37" s="190"/>
      <c r="D37" s="190"/>
      <c r="E37" s="190"/>
      <c r="F37" s="190"/>
      <c r="G37" s="190"/>
      <c r="H37" s="190"/>
      <c r="I37" s="190"/>
      <c r="J37" s="190"/>
      <c r="L37" s="196" t="s">
        <v>365</v>
      </c>
      <c r="M37" s="197" t="s">
        <v>376</v>
      </c>
    </row>
    <row r="38" spans="1:13" s="188" customFormat="1" ht="13.5" thickBot="1" x14ac:dyDescent="0.25">
      <c r="A38" s="190"/>
      <c r="B38" s="190"/>
      <c r="C38" s="190"/>
      <c r="D38" s="190"/>
      <c r="E38" s="190"/>
      <c r="F38" s="190"/>
      <c r="G38" s="190"/>
      <c r="H38" s="190"/>
      <c r="I38" s="190"/>
      <c r="J38" s="190"/>
      <c r="L38" s="196" t="s">
        <v>366</v>
      </c>
      <c r="M38" s="197" t="s">
        <v>377</v>
      </c>
    </row>
    <row r="39" spans="1:13" s="188" customFormat="1" ht="13.5" thickBot="1" x14ac:dyDescent="0.25">
      <c r="A39" s="190"/>
      <c r="B39" s="190"/>
      <c r="C39" s="190"/>
      <c r="D39" s="190"/>
      <c r="E39" s="190"/>
      <c r="F39" s="190"/>
      <c r="G39" s="190"/>
      <c r="H39" s="190"/>
      <c r="I39" s="190"/>
      <c r="J39" s="190"/>
      <c r="L39" s="196" t="s">
        <v>368</v>
      </c>
      <c r="M39" s="197" t="s">
        <v>369</v>
      </c>
    </row>
    <row r="40" spans="1:13" s="188" customFormat="1" ht="13.5" thickBot="1" x14ac:dyDescent="0.25">
      <c r="A40" s="190"/>
      <c r="B40" s="190"/>
      <c r="C40" s="190"/>
      <c r="D40" s="190"/>
      <c r="E40" s="190"/>
      <c r="F40" s="190"/>
      <c r="G40" s="190"/>
      <c r="H40" s="190"/>
      <c r="I40" s="190"/>
      <c r="J40" s="190"/>
      <c r="L40" s="196" t="s">
        <v>370</v>
      </c>
      <c r="M40" s="197" t="s">
        <v>371</v>
      </c>
    </row>
    <row r="41" spans="1:13" s="188" customFormat="1" x14ac:dyDescent="0.2">
      <c r="A41" s="190"/>
      <c r="B41" s="190"/>
      <c r="C41" s="190"/>
      <c r="D41" s="190"/>
      <c r="E41" s="190"/>
      <c r="F41" s="190"/>
      <c r="G41" s="190"/>
      <c r="H41" s="190"/>
      <c r="I41" s="190"/>
      <c r="J41" s="190"/>
    </row>
    <row r="42" spans="1:13" s="188" customFormat="1" x14ac:dyDescent="0.2">
      <c r="A42" s="190"/>
      <c r="B42" s="190"/>
      <c r="C42" s="190"/>
      <c r="D42" s="190"/>
      <c r="E42" s="190"/>
      <c r="F42" s="190"/>
      <c r="G42" s="190"/>
      <c r="H42" s="190"/>
      <c r="I42" s="190"/>
      <c r="J42" s="190"/>
    </row>
    <row r="43" spans="1:13" s="188" customFormat="1" x14ac:dyDescent="0.2">
      <c r="A43" s="190"/>
      <c r="B43" s="190"/>
      <c r="C43" s="190"/>
      <c r="D43" s="190"/>
      <c r="E43" s="190"/>
      <c r="F43" s="190"/>
      <c r="G43" s="190"/>
      <c r="H43" s="190"/>
      <c r="I43" s="190"/>
      <c r="J43" s="190"/>
    </row>
    <row r="44" spans="1:13" s="188" customFormat="1" x14ac:dyDescent="0.2">
      <c r="A44" s="190"/>
      <c r="B44" s="190"/>
      <c r="C44" s="190"/>
      <c r="D44" s="190"/>
      <c r="E44" s="190"/>
      <c r="F44" s="190"/>
      <c r="G44" s="190"/>
      <c r="H44" s="190"/>
      <c r="I44" s="190"/>
      <c r="J44" s="190"/>
    </row>
    <row r="45" spans="1:13" s="188" customFormat="1" x14ac:dyDescent="0.2">
      <c r="A45" s="190"/>
      <c r="B45" s="190"/>
      <c r="C45" s="190"/>
      <c r="D45" s="190"/>
      <c r="E45" s="190"/>
      <c r="F45" s="190"/>
      <c r="G45" s="190"/>
      <c r="H45" s="190"/>
      <c r="I45" s="190"/>
      <c r="J45" s="190"/>
    </row>
    <row r="46" spans="1:13" s="188" customFormat="1" x14ac:dyDescent="0.2">
      <c r="A46" s="190"/>
      <c r="B46" s="190"/>
      <c r="C46" s="190"/>
      <c r="D46" s="190"/>
      <c r="E46" s="190"/>
      <c r="F46" s="190"/>
      <c r="G46" s="190"/>
      <c r="H46" s="190"/>
      <c r="I46" s="190"/>
      <c r="J46" s="190"/>
    </row>
    <row r="47" spans="1:13" s="188" customFormat="1" x14ac:dyDescent="0.2">
      <c r="A47" s="190"/>
      <c r="B47" s="190"/>
      <c r="C47" s="190"/>
      <c r="D47" s="190"/>
      <c r="E47" s="190"/>
      <c r="F47" s="190"/>
      <c r="G47" s="190"/>
      <c r="H47" s="190"/>
      <c r="I47" s="190"/>
      <c r="J47" s="190"/>
    </row>
    <row r="48" spans="1:13" s="188" customFormat="1" x14ac:dyDescent="0.2">
      <c r="A48" s="190"/>
      <c r="B48" s="190"/>
      <c r="C48" s="190"/>
      <c r="D48" s="190"/>
      <c r="E48" s="190"/>
      <c r="F48" s="190"/>
      <c r="G48" s="190"/>
      <c r="H48" s="190"/>
      <c r="I48" s="190"/>
      <c r="J48" s="190"/>
    </row>
    <row r="49" spans="1:10" s="188" customFormat="1" x14ac:dyDescent="0.2">
      <c r="A49" s="190"/>
      <c r="B49" s="190"/>
      <c r="C49" s="190"/>
      <c r="D49" s="190"/>
      <c r="E49" s="190"/>
      <c r="F49" s="190"/>
      <c r="G49" s="190"/>
      <c r="H49" s="190"/>
      <c r="I49" s="190"/>
      <c r="J49" s="190"/>
    </row>
    <row r="50" spans="1:10" s="188" customFormat="1" x14ac:dyDescent="0.2">
      <c r="A50" s="190"/>
      <c r="B50" s="190"/>
      <c r="C50" s="190"/>
      <c r="D50" s="190"/>
      <c r="E50" s="190"/>
      <c r="F50" s="190"/>
      <c r="G50" s="190"/>
      <c r="H50" s="190"/>
      <c r="I50" s="190"/>
      <c r="J50" s="190"/>
    </row>
    <row r="51" spans="1:10" s="188" customFormat="1" x14ac:dyDescent="0.2">
      <c r="A51" s="190"/>
      <c r="B51" s="190"/>
      <c r="C51" s="190"/>
      <c r="D51" s="190"/>
      <c r="E51" s="190"/>
      <c r="F51" s="190"/>
      <c r="G51" s="190"/>
      <c r="H51" s="190"/>
      <c r="I51" s="190"/>
      <c r="J51" s="190"/>
    </row>
    <row r="52" spans="1:10" s="188" customFormat="1" x14ac:dyDescent="0.2">
      <c r="A52" s="190"/>
      <c r="B52" s="190"/>
      <c r="C52" s="190"/>
      <c r="D52" s="190"/>
      <c r="E52" s="190"/>
      <c r="F52" s="190"/>
      <c r="G52" s="190"/>
      <c r="H52" s="190"/>
      <c r="I52" s="190"/>
      <c r="J52" s="190"/>
    </row>
    <row r="53" spans="1:10" s="188" customFormat="1" x14ac:dyDescent="0.2">
      <c r="A53" s="190"/>
      <c r="B53" s="190"/>
      <c r="C53" s="190"/>
      <c r="D53" s="190"/>
      <c r="E53" s="190"/>
      <c r="F53" s="190"/>
      <c r="G53" s="190"/>
      <c r="H53" s="190"/>
      <c r="I53" s="190"/>
      <c r="J53" s="190"/>
    </row>
    <row r="54" spans="1:10" s="188" customFormat="1" x14ac:dyDescent="0.2">
      <c r="A54" s="190"/>
      <c r="B54" s="190"/>
      <c r="C54" s="190"/>
      <c r="D54" s="190"/>
      <c r="E54" s="190"/>
      <c r="F54" s="190"/>
      <c r="G54" s="190"/>
      <c r="H54" s="190"/>
      <c r="I54" s="190"/>
      <c r="J54" s="190"/>
    </row>
    <row r="55" spans="1:10" s="188" customFormat="1" x14ac:dyDescent="0.2">
      <c r="A55" s="190"/>
      <c r="B55" s="190"/>
      <c r="C55" s="190"/>
      <c r="D55" s="190"/>
      <c r="E55" s="190"/>
      <c r="F55" s="190"/>
      <c r="G55" s="190"/>
      <c r="H55" s="190"/>
      <c r="I55" s="190"/>
      <c r="J55" s="190"/>
    </row>
    <row r="56" spans="1:10" s="188" customFormat="1" x14ac:dyDescent="0.2">
      <c r="A56" s="190"/>
      <c r="B56" s="190"/>
      <c r="C56" s="190"/>
      <c r="D56" s="190"/>
      <c r="E56" s="190"/>
      <c r="F56" s="190"/>
      <c r="G56" s="190"/>
      <c r="H56" s="190"/>
      <c r="I56" s="190"/>
      <c r="J56" s="190"/>
    </row>
  </sheetData>
  <sheetProtection algorithmName="SHA-512" hashValue="Gk6PHos3asICJnoThpGNqvABHa0fLFto09qUGVYbRE4Y/ShrBNorckxaBRj7rt61fTQsZB923cBJTfRWa2625g==" saltValue="1FJLYmw5eCkRRjXo9skjEg==" spinCount="100000" sheet="1" objects="1" scenarios="1"/>
  <mergeCells count="1">
    <mergeCell ref="L29:M29"/>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I494"/>
  <sheetViews>
    <sheetView zoomScaleNormal="100" workbookViewId="0">
      <selection activeCell="A27" sqref="A27"/>
    </sheetView>
  </sheetViews>
  <sheetFormatPr defaultColWidth="9.140625" defaultRowHeight="15" x14ac:dyDescent="0.25"/>
  <cols>
    <col min="1" max="1" width="35.28515625" style="27" customWidth="1"/>
    <col min="2" max="2" width="28.5703125" style="27" customWidth="1"/>
    <col min="3" max="3" width="32.42578125" style="27" customWidth="1"/>
    <col min="4" max="4" width="20.85546875" style="27" customWidth="1"/>
    <col min="5" max="5" width="5.42578125" style="27" customWidth="1"/>
    <col min="6" max="6" width="30.85546875" style="27" customWidth="1"/>
    <col min="7" max="16384" width="9.140625" style="27"/>
  </cols>
  <sheetData>
    <row r="1" spans="1:8" customFormat="1" x14ac:dyDescent="0.25"/>
    <row r="2" spans="1:8" customFormat="1" x14ac:dyDescent="0.25">
      <c r="H2" s="31" t="s">
        <v>33</v>
      </c>
    </row>
    <row r="3" spans="1:8" customFormat="1" x14ac:dyDescent="0.25">
      <c r="G3" s="31">
        <v>1</v>
      </c>
      <c r="H3" t="s">
        <v>34</v>
      </c>
    </row>
    <row r="4" spans="1:8" customFormat="1" x14ac:dyDescent="0.25">
      <c r="G4" s="31">
        <v>2</v>
      </c>
      <c r="H4" t="s">
        <v>35</v>
      </c>
    </row>
    <row r="5" spans="1:8" customFormat="1" x14ac:dyDescent="0.25">
      <c r="G5" s="31">
        <v>3</v>
      </c>
      <c r="H5" t="s">
        <v>0</v>
      </c>
    </row>
    <row r="6" spans="1:8" customFormat="1" x14ac:dyDescent="0.25">
      <c r="G6" s="31">
        <v>4</v>
      </c>
      <c r="H6" t="s">
        <v>316</v>
      </c>
    </row>
    <row r="7" spans="1:8" customFormat="1" ht="23.25" x14ac:dyDescent="0.35">
      <c r="A7" s="30" t="s">
        <v>342</v>
      </c>
      <c r="G7" s="31">
        <v>5</v>
      </c>
      <c r="H7" t="s">
        <v>318</v>
      </c>
    </row>
    <row r="8" spans="1:8" customFormat="1" ht="23.25" x14ac:dyDescent="0.35">
      <c r="A8" s="30"/>
      <c r="G8" s="31">
        <v>6</v>
      </c>
      <c r="H8" t="s">
        <v>320</v>
      </c>
    </row>
    <row r="9" spans="1:8" customFormat="1" x14ac:dyDescent="0.25">
      <c r="A9" t="s">
        <v>343</v>
      </c>
      <c r="D9" s="110"/>
      <c r="E9" s="111" t="s">
        <v>339</v>
      </c>
    </row>
    <row r="10" spans="1:8" customFormat="1" x14ac:dyDescent="0.25"/>
    <row r="11" spans="1:8" customFormat="1" ht="60.75" customHeight="1" x14ac:dyDescent="0.25">
      <c r="A11" s="87" t="s">
        <v>2</v>
      </c>
      <c r="B11" s="145" t="s">
        <v>288</v>
      </c>
      <c r="C11" s="146"/>
      <c r="D11" s="145" t="s">
        <v>289</v>
      </c>
      <c r="E11" s="147"/>
      <c r="F11" s="146"/>
    </row>
    <row r="12" spans="1:8" customFormat="1" ht="16.5" customHeight="1" x14ac:dyDescent="0.25">
      <c r="A12" s="67"/>
      <c r="B12" s="53"/>
      <c r="C12" s="54"/>
      <c r="D12" s="53"/>
      <c r="E12" s="55"/>
      <c r="F12" s="54"/>
    </row>
    <row r="13" spans="1:8" customFormat="1" x14ac:dyDescent="0.25">
      <c r="A13" s="112"/>
      <c r="B13" s="50" t="s">
        <v>56</v>
      </c>
      <c r="C13" s="51" t="s">
        <v>282</v>
      </c>
      <c r="D13" s="50" t="s">
        <v>285</v>
      </c>
      <c r="E13" s="89" t="s">
        <v>292</v>
      </c>
      <c r="F13" s="88" t="s">
        <v>282</v>
      </c>
    </row>
    <row r="14" spans="1:8" customFormat="1" ht="27" customHeight="1" x14ac:dyDescent="0.25">
      <c r="A14" s="113" t="s">
        <v>261</v>
      </c>
      <c r="B14" s="114"/>
      <c r="C14" s="115"/>
      <c r="D14" s="52"/>
      <c r="E14" s="33"/>
      <c r="F14" s="116"/>
    </row>
    <row r="15" spans="1:8" customFormat="1" x14ac:dyDescent="0.25">
      <c r="A15" s="112" t="s">
        <v>196</v>
      </c>
      <c r="B15" s="114">
        <v>50.488</v>
      </c>
      <c r="C15" s="115" t="s">
        <v>317</v>
      </c>
      <c r="D15" s="114">
        <v>5350</v>
      </c>
      <c r="E15" s="117">
        <v>25</v>
      </c>
      <c r="F15" s="115" t="s">
        <v>317</v>
      </c>
    </row>
    <row r="16" spans="1:8" customFormat="1" x14ac:dyDescent="0.25">
      <c r="A16" s="112" t="s">
        <v>286</v>
      </c>
      <c r="B16" s="114">
        <v>62.5</v>
      </c>
      <c r="C16" s="115" t="s">
        <v>319</v>
      </c>
      <c r="D16" s="114">
        <v>2760</v>
      </c>
      <c r="E16" s="33">
        <v>25</v>
      </c>
      <c r="F16" s="115" t="s">
        <v>319</v>
      </c>
    </row>
    <row r="17" spans="1:9" customFormat="1" x14ac:dyDescent="0.25">
      <c r="A17" s="112" t="s">
        <v>197</v>
      </c>
      <c r="B17" s="114">
        <v>64.510000000000005</v>
      </c>
      <c r="C17" s="115" t="s">
        <v>317</v>
      </c>
      <c r="D17" s="114">
        <v>5742</v>
      </c>
      <c r="E17" s="117">
        <v>10</v>
      </c>
      <c r="F17" s="115" t="s">
        <v>317</v>
      </c>
    </row>
    <row r="18" spans="1:9" customFormat="1" x14ac:dyDescent="0.25">
      <c r="A18" s="112" t="s">
        <v>198</v>
      </c>
      <c r="B18" s="114">
        <v>96.94</v>
      </c>
      <c r="C18" s="115" t="s">
        <v>317</v>
      </c>
      <c r="D18" s="114">
        <v>3100</v>
      </c>
      <c r="E18" s="117">
        <v>5</v>
      </c>
      <c r="F18" s="115" t="s">
        <v>317</v>
      </c>
    </row>
    <row r="19" spans="1:9" customFormat="1" x14ac:dyDescent="0.25">
      <c r="A19" s="112" t="s">
        <v>199</v>
      </c>
      <c r="B19" s="114">
        <v>76.14</v>
      </c>
      <c r="C19" s="115" t="s">
        <v>319</v>
      </c>
      <c r="D19" s="114">
        <v>2100</v>
      </c>
      <c r="E19" s="33">
        <v>20</v>
      </c>
      <c r="F19" s="115" t="s">
        <v>319</v>
      </c>
    </row>
    <row r="20" spans="1:9" customFormat="1" x14ac:dyDescent="0.25">
      <c r="A20" s="112" t="s">
        <v>200</v>
      </c>
      <c r="B20" s="114">
        <v>84.93</v>
      </c>
      <c r="C20" s="115" t="s">
        <v>317</v>
      </c>
      <c r="D20" s="52">
        <v>20080</v>
      </c>
      <c r="E20" s="117">
        <v>10</v>
      </c>
      <c r="F20" s="115" t="s">
        <v>317</v>
      </c>
    </row>
    <row r="21" spans="1:9" customFormat="1" x14ac:dyDescent="0.25">
      <c r="A21" s="112" t="s">
        <v>201</v>
      </c>
      <c r="B21" s="114">
        <v>88.15</v>
      </c>
      <c r="C21" s="115" t="s">
        <v>317</v>
      </c>
      <c r="D21" s="114">
        <v>48000</v>
      </c>
      <c r="E21" s="117">
        <v>20</v>
      </c>
      <c r="F21" s="115" t="s">
        <v>317</v>
      </c>
    </row>
    <row r="22" spans="1:9" customFormat="1" x14ac:dyDescent="0.25">
      <c r="A22" s="112" t="s">
        <v>202</v>
      </c>
      <c r="B22" s="114">
        <v>96.94</v>
      </c>
      <c r="C22" s="115" t="s">
        <v>317</v>
      </c>
      <c r="D22" s="114">
        <v>5250</v>
      </c>
      <c r="E22" s="117">
        <v>10</v>
      </c>
      <c r="F22" s="115" t="s">
        <v>317</v>
      </c>
    </row>
    <row r="23" spans="1:9" customFormat="1" x14ac:dyDescent="0.25">
      <c r="A23" s="112" t="s">
        <v>203</v>
      </c>
      <c r="B23" s="114">
        <v>98.96</v>
      </c>
      <c r="C23" s="115" t="s">
        <v>317</v>
      </c>
      <c r="D23" s="114">
        <v>3666</v>
      </c>
      <c r="E23" s="117">
        <v>10</v>
      </c>
      <c r="F23" s="115" t="s">
        <v>317</v>
      </c>
    </row>
    <row r="24" spans="1:9" customFormat="1" x14ac:dyDescent="0.25">
      <c r="A24" s="112" t="s">
        <v>204</v>
      </c>
      <c r="B24" s="114">
        <v>96.94</v>
      </c>
      <c r="C24" s="115" t="s">
        <v>317</v>
      </c>
      <c r="D24" s="114">
        <v>7550</v>
      </c>
      <c r="E24" s="117">
        <v>10</v>
      </c>
      <c r="F24" s="115" t="s">
        <v>317</v>
      </c>
    </row>
    <row r="25" spans="1:9" customFormat="1" x14ac:dyDescent="0.25">
      <c r="A25" s="112" t="s">
        <v>205</v>
      </c>
      <c r="B25" s="114">
        <v>133.4</v>
      </c>
      <c r="C25" s="115" t="s">
        <v>319</v>
      </c>
      <c r="D25" s="114">
        <v>1300</v>
      </c>
      <c r="E25" s="117">
        <v>10</v>
      </c>
      <c r="F25" s="115" t="s">
        <v>319</v>
      </c>
    </row>
    <row r="26" spans="1:9" customFormat="1" x14ac:dyDescent="0.25">
      <c r="A26" s="112" t="s">
        <v>206</v>
      </c>
      <c r="B26" s="114">
        <v>98.98</v>
      </c>
      <c r="C26" s="115" t="s">
        <v>319</v>
      </c>
      <c r="D26" s="114">
        <v>8680</v>
      </c>
      <c r="E26" s="117">
        <v>10</v>
      </c>
      <c r="F26" s="115" t="s">
        <v>319</v>
      </c>
    </row>
    <row r="27" spans="1:9" customFormat="1" x14ac:dyDescent="0.25">
      <c r="A27" s="112" t="s">
        <v>191</v>
      </c>
      <c r="B27" s="114">
        <v>78.11</v>
      </c>
      <c r="C27" s="115" t="s">
        <v>319</v>
      </c>
      <c r="D27" s="114">
        <v>1780</v>
      </c>
      <c r="E27" s="117">
        <v>10</v>
      </c>
      <c r="F27" s="115" t="s">
        <v>319</v>
      </c>
      <c r="I27" s="31"/>
    </row>
    <row r="28" spans="1:9" customFormat="1" x14ac:dyDescent="0.25">
      <c r="A28" s="112" t="s">
        <v>207</v>
      </c>
      <c r="B28" s="114">
        <v>131.38999999999999</v>
      </c>
      <c r="C28" s="115" t="s">
        <v>319</v>
      </c>
      <c r="D28" s="114">
        <v>1370</v>
      </c>
      <c r="E28" s="33">
        <v>10</v>
      </c>
      <c r="F28" s="115" t="s">
        <v>319</v>
      </c>
    </row>
    <row r="29" spans="1:9" customFormat="1" x14ac:dyDescent="0.25">
      <c r="A29" s="112" t="s">
        <v>208</v>
      </c>
      <c r="B29" s="114">
        <v>112.99</v>
      </c>
      <c r="C29" s="115" t="s">
        <v>317</v>
      </c>
      <c r="D29" s="114">
        <v>2050</v>
      </c>
      <c r="E29" s="117">
        <v>10</v>
      </c>
      <c r="F29" s="115" t="s">
        <v>317</v>
      </c>
    </row>
    <row r="30" spans="1:9" customFormat="1" x14ac:dyDescent="0.25">
      <c r="A30" s="112" t="s">
        <v>209</v>
      </c>
      <c r="B30" s="114">
        <v>163.83000000000001</v>
      </c>
      <c r="C30" s="115" t="s">
        <v>317</v>
      </c>
      <c r="D30" s="114">
        <v>3000</v>
      </c>
      <c r="E30" s="117">
        <v>30</v>
      </c>
      <c r="F30" s="115" t="s">
        <v>317</v>
      </c>
    </row>
    <row r="31" spans="1:9" customFormat="1" x14ac:dyDescent="0.25">
      <c r="A31" s="112" t="s">
        <v>192</v>
      </c>
      <c r="B31" s="114">
        <v>92.14</v>
      </c>
      <c r="C31" s="115" t="s">
        <v>319</v>
      </c>
      <c r="D31" s="114">
        <v>590</v>
      </c>
      <c r="E31" s="33">
        <v>10</v>
      </c>
      <c r="F31" s="115" t="s">
        <v>319</v>
      </c>
    </row>
    <row r="32" spans="1:9" customFormat="1" x14ac:dyDescent="0.25">
      <c r="A32" s="112" t="s">
        <v>210</v>
      </c>
      <c r="B32" s="114">
        <v>133.4</v>
      </c>
      <c r="C32" s="115" t="s">
        <v>317</v>
      </c>
      <c r="D32" s="114">
        <v>4491</v>
      </c>
      <c r="E32" s="33">
        <v>10</v>
      </c>
      <c r="F32" s="115" t="s">
        <v>317</v>
      </c>
    </row>
    <row r="33" spans="1:6" customFormat="1" x14ac:dyDescent="0.25">
      <c r="A33" s="112" t="s">
        <v>211</v>
      </c>
      <c r="B33" s="114">
        <v>165.83</v>
      </c>
      <c r="C33" s="115" t="s">
        <v>319</v>
      </c>
      <c r="D33" s="114">
        <v>225</v>
      </c>
      <c r="E33" s="33">
        <v>10</v>
      </c>
      <c r="F33" s="115" t="s">
        <v>319</v>
      </c>
    </row>
    <row r="34" spans="1:6" customFormat="1" x14ac:dyDescent="0.25">
      <c r="A34" s="112" t="s">
        <v>212</v>
      </c>
      <c r="B34" s="114">
        <v>112.56</v>
      </c>
      <c r="C34" s="115" t="s">
        <v>319</v>
      </c>
      <c r="D34" s="114">
        <v>387</v>
      </c>
      <c r="E34" s="33">
        <v>10</v>
      </c>
      <c r="F34" s="115" t="s">
        <v>319</v>
      </c>
    </row>
    <row r="35" spans="1:6" customFormat="1" x14ac:dyDescent="0.25">
      <c r="A35" s="112" t="s">
        <v>213</v>
      </c>
      <c r="B35" s="114">
        <v>167.85</v>
      </c>
      <c r="C35" s="115" t="s">
        <v>319</v>
      </c>
      <c r="D35" s="114">
        <v>1110</v>
      </c>
      <c r="E35" s="33">
        <v>10</v>
      </c>
      <c r="F35" s="115" t="s">
        <v>319</v>
      </c>
    </row>
    <row r="36" spans="1:6" customFormat="1" x14ac:dyDescent="0.25">
      <c r="A36" s="112" t="s">
        <v>193</v>
      </c>
      <c r="B36" s="114">
        <v>106.17</v>
      </c>
      <c r="C36" s="115" t="s">
        <v>319</v>
      </c>
      <c r="D36" s="114">
        <v>180</v>
      </c>
      <c r="E36" s="33">
        <v>10</v>
      </c>
      <c r="F36" s="115" t="s">
        <v>319</v>
      </c>
    </row>
    <row r="37" spans="1:6" customFormat="1" x14ac:dyDescent="0.25">
      <c r="A37" s="112" t="s">
        <v>294</v>
      </c>
      <c r="B37" s="114">
        <v>106.17</v>
      </c>
      <c r="C37" s="115" t="s">
        <v>319</v>
      </c>
      <c r="D37" s="114">
        <v>200</v>
      </c>
      <c r="E37" s="33">
        <v>10</v>
      </c>
      <c r="F37" s="115" t="s">
        <v>319</v>
      </c>
    </row>
    <row r="38" spans="1:6" customFormat="1" ht="15" customHeight="1" x14ac:dyDescent="0.25">
      <c r="A38" s="112" t="s">
        <v>195</v>
      </c>
      <c r="B38" s="114">
        <v>106.17</v>
      </c>
      <c r="C38" s="115" t="s">
        <v>319</v>
      </c>
      <c r="D38" s="114">
        <v>173</v>
      </c>
      <c r="E38" s="33">
        <v>25</v>
      </c>
      <c r="F38" s="115" t="s">
        <v>319</v>
      </c>
    </row>
    <row r="39" spans="1:6" customFormat="1" x14ac:dyDescent="0.25">
      <c r="A39" s="112" t="s">
        <v>295</v>
      </c>
      <c r="B39" s="114">
        <v>106.17</v>
      </c>
      <c r="C39" s="115" t="s">
        <v>319</v>
      </c>
      <c r="D39" s="114">
        <v>200</v>
      </c>
      <c r="E39" s="33">
        <v>10</v>
      </c>
      <c r="F39" s="115" t="s">
        <v>319</v>
      </c>
    </row>
    <row r="40" spans="1:6" customFormat="1" x14ac:dyDescent="0.25">
      <c r="A40" s="112" t="s">
        <v>215</v>
      </c>
      <c r="B40" s="114">
        <v>104.15</v>
      </c>
      <c r="C40" s="115" t="s">
        <v>317</v>
      </c>
      <c r="D40" s="114">
        <v>290</v>
      </c>
      <c r="E40" s="117">
        <v>10</v>
      </c>
      <c r="F40" s="115" t="s">
        <v>317</v>
      </c>
    </row>
    <row r="41" spans="1:6" customFormat="1" x14ac:dyDescent="0.25">
      <c r="A41" s="112" t="s">
        <v>216</v>
      </c>
      <c r="B41" s="114">
        <v>252.73</v>
      </c>
      <c r="C41" s="115" t="s">
        <v>317</v>
      </c>
      <c r="D41" s="114">
        <v>3000</v>
      </c>
      <c r="E41" s="117">
        <v>25</v>
      </c>
      <c r="F41" s="115" t="s">
        <v>317</v>
      </c>
    </row>
    <row r="42" spans="1:6" customFormat="1" x14ac:dyDescent="0.25">
      <c r="A42" s="112" t="s">
        <v>217</v>
      </c>
      <c r="B42" s="114">
        <v>120.19</v>
      </c>
      <c r="C42" s="115" t="s">
        <v>317</v>
      </c>
      <c r="D42" s="114">
        <v>56</v>
      </c>
      <c r="E42" s="117">
        <v>25</v>
      </c>
      <c r="F42" s="115" t="s">
        <v>317</v>
      </c>
    </row>
    <row r="43" spans="1:6" customFormat="1" x14ac:dyDescent="0.25">
      <c r="A43" s="112" t="s">
        <v>218</v>
      </c>
      <c r="B43" s="114">
        <v>167.85</v>
      </c>
      <c r="C43" s="115" t="s">
        <v>319</v>
      </c>
      <c r="D43" s="114">
        <v>2930</v>
      </c>
      <c r="E43" s="33">
        <v>10</v>
      </c>
      <c r="F43" s="115" t="s">
        <v>319</v>
      </c>
    </row>
    <row r="44" spans="1:6" customFormat="1" x14ac:dyDescent="0.25">
      <c r="A44" s="112" t="s">
        <v>219</v>
      </c>
      <c r="B44" s="52">
        <v>157.01</v>
      </c>
      <c r="C44" s="115" t="s">
        <v>317</v>
      </c>
      <c r="D44" s="114">
        <v>388.04</v>
      </c>
      <c r="E44" s="117">
        <v>10</v>
      </c>
      <c r="F44" s="115" t="s">
        <v>317</v>
      </c>
    </row>
    <row r="45" spans="1:6" customFormat="1" x14ac:dyDescent="0.25">
      <c r="A45" s="112" t="s">
        <v>220</v>
      </c>
      <c r="B45" s="114">
        <v>120.19</v>
      </c>
      <c r="C45" s="115" t="s">
        <v>317</v>
      </c>
      <c r="D45" s="114">
        <v>54.1</v>
      </c>
      <c r="E45" s="117">
        <v>10</v>
      </c>
      <c r="F45" s="115" t="s">
        <v>317</v>
      </c>
    </row>
    <row r="46" spans="1:6" customFormat="1" x14ac:dyDescent="0.25">
      <c r="A46" s="112" t="s">
        <v>221</v>
      </c>
      <c r="B46" s="114">
        <v>126.58</v>
      </c>
      <c r="C46" s="115" t="s">
        <v>319</v>
      </c>
      <c r="D46" s="114">
        <v>117</v>
      </c>
      <c r="E46" s="33">
        <v>25</v>
      </c>
      <c r="F46" s="115" t="s">
        <v>319</v>
      </c>
    </row>
    <row r="47" spans="1:6" customFormat="1" x14ac:dyDescent="0.25">
      <c r="A47" s="112" t="s">
        <v>222</v>
      </c>
      <c r="B47" s="114">
        <v>120.191</v>
      </c>
      <c r="C47" s="115" t="s">
        <v>317</v>
      </c>
      <c r="D47" s="114">
        <v>50</v>
      </c>
      <c r="E47" s="117" t="s">
        <v>293</v>
      </c>
      <c r="F47" s="115" t="s">
        <v>317</v>
      </c>
    </row>
    <row r="48" spans="1:6" customFormat="1" x14ac:dyDescent="0.25">
      <c r="A48" s="112" t="s">
        <v>223</v>
      </c>
      <c r="B48" s="114">
        <v>134.22</v>
      </c>
      <c r="C48" s="115" t="s">
        <v>317</v>
      </c>
      <c r="D48" s="114">
        <v>27.3</v>
      </c>
      <c r="E48" s="117">
        <v>25</v>
      </c>
      <c r="F48" s="115" t="s">
        <v>317</v>
      </c>
    </row>
    <row r="49" spans="1:6" customFormat="1" x14ac:dyDescent="0.25">
      <c r="A49" s="112" t="s">
        <v>224</v>
      </c>
      <c r="B49" s="114">
        <v>120.19</v>
      </c>
      <c r="C49" s="115" t="s">
        <v>317</v>
      </c>
      <c r="D49" s="114">
        <v>559</v>
      </c>
      <c r="E49" s="117">
        <v>25</v>
      </c>
      <c r="F49" s="115" t="s">
        <v>317</v>
      </c>
    </row>
    <row r="50" spans="1:6" customFormat="1" x14ac:dyDescent="0.25">
      <c r="A50" s="112" t="s">
        <v>225</v>
      </c>
      <c r="B50" s="114">
        <v>134.22</v>
      </c>
      <c r="C50" s="115" t="s">
        <v>317</v>
      </c>
      <c r="D50" s="114">
        <v>14</v>
      </c>
      <c r="E50" s="117">
        <v>25</v>
      </c>
      <c r="F50" s="115" t="s">
        <v>317</v>
      </c>
    </row>
    <row r="51" spans="1:6" customFormat="1" x14ac:dyDescent="0.25">
      <c r="A51" s="112" t="s">
        <v>226</v>
      </c>
      <c r="B51" s="114">
        <v>147</v>
      </c>
      <c r="C51" s="115" t="s">
        <v>319</v>
      </c>
      <c r="D51" s="114">
        <v>103</v>
      </c>
      <c r="E51" s="33">
        <v>10</v>
      </c>
      <c r="F51" s="115" t="s">
        <v>319</v>
      </c>
    </row>
    <row r="52" spans="1:6" customFormat="1" x14ac:dyDescent="0.25">
      <c r="A52" s="112" t="s">
        <v>227</v>
      </c>
      <c r="B52" s="114">
        <v>147</v>
      </c>
      <c r="C52" s="115" t="s">
        <v>319</v>
      </c>
      <c r="D52" s="114">
        <v>51.2</v>
      </c>
      <c r="E52" s="33">
        <v>10</v>
      </c>
      <c r="F52" s="115" t="s">
        <v>319</v>
      </c>
    </row>
    <row r="53" spans="1:6" customFormat="1" x14ac:dyDescent="0.25">
      <c r="A53" s="112" t="s">
        <v>228</v>
      </c>
      <c r="B53" s="114">
        <v>134.22</v>
      </c>
      <c r="C53" s="115" t="s">
        <v>317</v>
      </c>
      <c r="D53" s="114">
        <v>20.399999999999999</v>
      </c>
      <c r="E53" s="117">
        <v>25</v>
      </c>
      <c r="F53" s="115" t="s">
        <v>317</v>
      </c>
    </row>
    <row r="54" spans="1:6" customFormat="1" x14ac:dyDescent="0.25">
      <c r="A54" s="112" t="s">
        <v>229</v>
      </c>
      <c r="B54" s="114">
        <v>147</v>
      </c>
      <c r="C54" s="115" t="s">
        <v>319</v>
      </c>
      <c r="D54" s="114">
        <v>133</v>
      </c>
      <c r="E54" s="33">
        <v>10</v>
      </c>
      <c r="F54" s="115" t="s">
        <v>319</v>
      </c>
    </row>
    <row r="55" spans="1:6" customFormat="1" x14ac:dyDescent="0.25">
      <c r="A55" s="112" t="s">
        <v>230</v>
      </c>
      <c r="B55" s="114">
        <v>181.45</v>
      </c>
      <c r="C55" s="115" t="s">
        <v>319</v>
      </c>
      <c r="D55" s="114">
        <v>41.4</v>
      </c>
      <c r="E55" s="33">
        <v>25</v>
      </c>
      <c r="F55" s="115" t="s">
        <v>319</v>
      </c>
    </row>
    <row r="56" spans="1:6" customFormat="1" x14ac:dyDescent="0.25">
      <c r="A56" s="112" t="s">
        <v>231</v>
      </c>
      <c r="B56" s="114">
        <v>128.16999999999999</v>
      </c>
      <c r="C56" s="115" t="s">
        <v>319</v>
      </c>
      <c r="D56" s="114">
        <v>19</v>
      </c>
      <c r="E56" s="33">
        <v>10</v>
      </c>
      <c r="F56" s="115" t="s">
        <v>319</v>
      </c>
    </row>
    <row r="57" spans="1:6" customFormat="1" x14ac:dyDescent="0.25">
      <c r="A57" s="112" t="s">
        <v>232</v>
      </c>
      <c r="B57" s="114">
        <v>181.45</v>
      </c>
      <c r="C57" s="115" t="s">
        <v>319</v>
      </c>
      <c r="D57" s="114">
        <v>21</v>
      </c>
      <c r="E57" s="33">
        <v>25</v>
      </c>
      <c r="F57" s="115" t="s">
        <v>319</v>
      </c>
    </row>
    <row r="58" spans="1:6" customFormat="1" x14ac:dyDescent="0.25">
      <c r="A58" s="112" t="s">
        <v>233</v>
      </c>
      <c r="B58" s="114">
        <v>181.45</v>
      </c>
      <c r="C58" s="115" t="s">
        <v>319</v>
      </c>
      <c r="D58" s="114">
        <v>6</v>
      </c>
      <c r="E58" s="33">
        <v>25</v>
      </c>
      <c r="F58" s="115" t="s">
        <v>319</v>
      </c>
    </row>
    <row r="59" spans="1:6" customFormat="1" x14ac:dyDescent="0.25">
      <c r="A59" s="112"/>
      <c r="B59" s="114"/>
      <c r="C59" s="115"/>
      <c r="D59" s="114"/>
      <c r="E59" s="33"/>
      <c r="F59" s="116"/>
    </row>
    <row r="60" spans="1:6" customFormat="1" x14ac:dyDescent="0.25">
      <c r="A60" s="113" t="s">
        <v>287</v>
      </c>
      <c r="B60" s="114"/>
      <c r="C60" s="115"/>
      <c r="D60" s="114"/>
      <c r="E60" s="33"/>
      <c r="F60" s="116"/>
    </row>
    <row r="61" spans="1:6" customFormat="1" x14ac:dyDescent="0.25">
      <c r="A61" s="112" t="s">
        <v>235</v>
      </c>
      <c r="B61" s="114">
        <v>94.11</v>
      </c>
      <c r="C61" s="115" t="s">
        <v>319</v>
      </c>
      <c r="D61" s="114">
        <v>84100</v>
      </c>
      <c r="E61" s="33">
        <v>25</v>
      </c>
      <c r="F61" s="115" t="s">
        <v>319</v>
      </c>
    </row>
    <row r="62" spans="1:6" customFormat="1" x14ac:dyDescent="0.25">
      <c r="A62" s="112" t="s">
        <v>296</v>
      </c>
      <c r="B62" s="114">
        <v>122.16</v>
      </c>
      <c r="C62" s="115" t="s">
        <v>317</v>
      </c>
      <c r="D62" s="114">
        <v>8106</v>
      </c>
      <c r="E62" s="117">
        <v>25</v>
      </c>
      <c r="F62" s="115" t="s">
        <v>317</v>
      </c>
    </row>
    <row r="63" spans="1:6" customFormat="1" x14ac:dyDescent="0.25">
      <c r="A63" s="112" t="s">
        <v>303</v>
      </c>
      <c r="B63" s="52">
        <v>108.13800000000001</v>
      </c>
      <c r="C63" s="115" t="s">
        <v>317</v>
      </c>
      <c r="D63" s="52">
        <v>12383</v>
      </c>
      <c r="E63" s="117">
        <v>25</v>
      </c>
      <c r="F63" s="115" t="s">
        <v>317</v>
      </c>
    </row>
    <row r="64" spans="1:6" customFormat="1" x14ac:dyDescent="0.25">
      <c r="A64" s="112" t="s">
        <v>304</v>
      </c>
      <c r="B64" s="52">
        <v>108.13800000000001</v>
      </c>
      <c r="C64" s="115" t="s">
        <v>317</v>
      </c>
      <c r="D64" s="52">
        <v>22500</v>
      </c>
      <c r="E64" s="117">
        <v>25</v>
      </c>
      <c r="F64" s="115" t="s">
        <v>317</v>
      </c>
    </row>
    <row r="65" spans="1:6" customFormat="1" x14ac:dyDescent="0.25">
      <c r="A65" s="112" t="s">
        <v>305</v>
      </c>
      <c r="B65" s="52">
        <v>108.13800000000001</v>
      </c>
      <c r="C65" s="115" t="s">
        <v>317</v>
      </c>
      <c r="D65" s="52">
        <v>23392</v>
      </c>
      <c r="E65" s="117">
        <v>25</v>
      </c>
      <c r="F65" s="115" t="s">
        <v>317</v>
      </c>
    </row>
    <row r="66" spans="1:6" customFormat="1" x14ac:dyDescent="0.25">
      <c r="A66" s="112"/>
      <c r="B66" s="114"/>
      <c r="C66" s="115"/>
      <c r="D66" s="114"/>
      <c r="E66" s="33"/>
      <c r="F66" s="116"/>
    </row>
    <row r="67" spans="1:6" customFormat="1" x14ac:dyDescent="0.25">
      <c r="A67" s="113" t="s">
        <v>262</v>
      </c>
      <c r="B67" s="114"/>
      <c r="C67" s="115"/>
      <c r="D67" s="114"/>
      <c r="E67" s="33"/>
      <c r="F67" s="116"/>
    </row>
    <row r="68" spans="1:6" customFormat="1" x14ac:dyDescent="0.25">
      <c r="A68" s="112" t="s">
        <v>191</v>
      </c>
      <c r="B68" s="114">
        <v>78.11</v>
      </c>
      <c r="C68" s="115" t="s">
        <v>319</v>
      </c>
      <c r="D68" s="114">
        <v>1780</v>
      </c>
      <c r="E68" s="117">
        <v>10</v>
      </c>
      <c r="F68" s="115" t="s">
        <v>319</v>
      </c>
    </row>
    <row r="69" spans="1:6" customFormat="1" x14ac:dyDescent="0.25">
      <c r="A69" s="112" t="s">
        <v>192</v>
      </c>
      <c r="B69" s="114">
        <v>92.14</v>
      </c>
      <c r="C69" s="115" t="s">
        <v>319</v>
      </c>
      <c r="D69" s="114">
        <v>590</v>
      </c>
      <c r="E69" s="33">
        <v>10</v>
      </c>
      <c r="F69" s="115" t="s">
        <v>319</v>
      </c>
    </row>
    <row r="70" spans="1:6" customFormat="1" x14ac:dyDescent="0.25">
      <c r="A70" s="112" t="s">
        <v>193</v>
      </c>
      <c r="B70" s="114">
        <v>106.17</v>
      </c>
      <c r="C70" s="115" t="s">
        <v>319</v>
      </c>
      <c r="D70" s="114">
        <v>180</v>
      </c>
      <c r="E70" s="33">
        <v>10</v>
      </c>
      <c r="F70" s="115" t="s">
        <v>319</v>
      </c>
    </row>
    <row r="71" spans="1:6" customFormat="1" x14ac:dyDescent="0.25">
      <c r="A71" s="112" t="s">
        <v>214</v>
      </c>
      <c r="B71" s="114">
        <v>106.17</v>
      </c>
      <c r="C71" s="115" t="s">
        <v>319</v>
      </c>
      <c r="D71" s="114">
        <v>200</v>
      </c>
      <c r="E71" s="33">
        <v>10</v>
      </c>
      <c r="F71" s="115" t="s">
        <v>319</v>
      </c>
    </row>
    <row r="72" spans="1:6" customFormat="1" x14ac:dyDescent="0.25">
      <c r="A72" s="112" t="s">
        <v>195</v>
      </c>
      <c r="B72" s="114">
        <v>106.17</v>
      </c>
      <c r="C72" s="115" t="s">
        <v>319</v>
      </c>
      <c r="D72" s="114">
        <v>173</v>
      </c>
      <c r="E72" s="33">
        <v>25</v>
      </c>
      <c r="F72" s="115" t="s">
        <v>319</v>
      </c>
    </row>
    <row r="73" spans="1:6" customFormat="1" x14ac:dyDescent="0.25">
      <c r="A73" s="112"/>
      <c r="B73" s="114"/>
      <c r="C73" s="115"/>
      <c r="D73" s="114"/>
      <c r="E73" s="33"/>
      <c r="F73" s="116"/>
    </row>
    <row r="74" spans="1:6" customFormat="1" x14ac:dyDescent="0.25">
      <c r="A74" s="113" t="s">
        <v>263</v>
      </c>
      <c r="B74" s="114"/>
      <c r="C74" s="115"/>
      <c r="D74" s="114"/>
      <c r="E74" s="33"/>
      <c r="F74" s="116"/>
    </row>
    <row r="75" spans="1:6" customFormat="1" x14ac:dyDescent="0.25">
      <c r="A75" s="112" t="s">
        <v>236</v>
      </c>
      <c r="B75" s="114">
        <v>81</v>
      </c>
      <c r="C75" s="115" t="s">
        <v>290</v>
      </c>
      <c r="D75" s="114">
        <v>36</v>
      </c>
      <c r="E75" s="117" t="s">
        <v>293</v>
      </c>
      <c r="F75" s="116" t="s">
        <v>290</v>
      </c>
    </row>
    <row r="76" spans="1:6" customFormat="1" x14ac:dyDescent="0.25">
      <c r="A76" s="112" t="s">
        <v>237</v>
      </c>
      <c r="B76" s="114">
        <v>102</v>
      </c>
      <c r="C76" s="115" t="s">
        <v>290</v>
      </c>
      <c r="D76" s="114">
        <v>5.4</v>
      </c>
      <c r="E76" s="117" t="s">
        <v>293</v>
      </c>
      <c r="F76" s="116" t="s">
        <v>290</v>
      </c>
    </row>
    <row r="77" spans="1:6" customFormat="1" x14ac:dyDescent="0.25">
      <c r="A77" s="112" t="s">
        <v>238</v>
      </c>
      <c r="B77" s="114">
        <v>130</v>
      </c>
      <c r="C77" s="115" t="s">
        <v>290</v>
      </c>
      <c r="D77" s="114">
        <v>0.43</v>
      </c>
      <c r="E77" s="117" t="s">
        <v>293</v>
      </c>
      <c r="F77" s="116" t="s">
        <v>290</v>
      </c>
    </row>
    <row r="78" spans="1:6" customFormat="1" x14ac:dyDescent="0.25">
      <c r="A78" s="112" t="s">
        <v>239</v>
      </c>
      <c r="B78" s="114">
        <v>159</v>
      </c>
      <c r="C78" s="115" t="s">
        <v>290</v>
      </c>
      <c r="D78" s="114">
        <v>3.4000000000000002E-2</v>
      </c>
      <c r="E78" s="117" t="s">
        <v>293</v>
      </c>
      <c r="F78" s="116" t="s">
        <v>290</v>
      </c>
    </row>
    <row r="79" spans="1:6" customFormat="1" x14ac:dyDescent="0.25">
      <c r="A79" s="112" t="s">
        <v>240</v>
      </c>
      <c r="B79" s="114">
        <v>200</v>
      </c>
      <c r="C79" s="115" t="s">
        <v>290</v>
      </c>
      <c r="D79" s="114">
        <v>7.6000000000000004E-4</v>
      </c>
      <c r="E79" s="117" t="s">
        <v>293</v>
      </c>
      <c r="F79" s="116" t="s">
        <v>290</v>
      </c>
    </row>
    <row r="80" spans="1:6" customFormat="1" x14ac:dyDescent="0.25">
      <c r="A80" s="112" t="s">
        <v>241</v>
      </c>
      <c r="B80" s="114">
        <v>269</v>
      </c>
      <c r="C80" s="115" t="s">
        <v>290</v>
      </c>
      <c r="D80" s="52">
        <v>3.0000000000000001E-6</v>
      </c>
      <c r="E80" s="117" t="s">
        <v>293</v>
      </c>
      <c r="F80" s="116" t="s">
        <v>290</v>
      </c>
    </row>
    <row r="81" spans="1:6" customFormat="1" x14ac:dyDescent="0.25">
      <c r="A81" s="112"/>
      <c r="B81" s="114"/>
      <c r="C81" s="115"/>
      <c r="D81" s="114"/>
      <c r="E81" s="33"/>
      <c r="F81" s="116"/>
    </row>
    <row r="82" spans="1:6" customFormat="1" x14ac:dyDescent="0.25">
      <c r="A82" s="112" t="s">
        <v>242</v>
      </c>
      <c r="B82" s="114">
        <v>78</v>
      </c>
      <c r="C82" s="115" t="s">
        <v>290</v>
      </c>
      <c r="D82" s="114">
        <v>1780</v>
      </c>
      <c r="E82" s="117" t="s">
        <v>293</v>
      </c>
      <c r="F82" s="116" t="s">
        <v>290</v>
      </c>
    </row>
    <row r="83" spans="1:6" customFormat="1" x14ac:dyDescent="0.25">
      <c r="A83" s="112" t="s">
        <v>243</v>
      </c>
      <c r="B83" s="114">
        <v>92</v>
      </c>
      <c r="C83" s="115" t="s">
        <v>290</v>
      </c>
      <c r="D83" s="114">
        <v>590</v>
      </c>
      <c r="E83" s="117" t="s">
        <v>293</v>
      </c>
      <c r="F83" s="116" t="s">
        <v>290</v>
      </c>
    </row>
    <row r="84" spans="1:6" customFormat="1" x14ac:dyDescent="0.25">
      <c r="A84" s="112" t="s">
        <v>244</v>
      </c>
      <c r="B84" s="114">
        <v>120</v>
      </c>
      <c r="C84" s="115" t="s">
        <v>290</v>
      </c>
      <c r="D84" s="114">
        <v>65</v>
      </c>
      <c r="E84" s="117" t="s">
        <v>293</v>
      </c>
      <c r="F84" s="116" t="s">
        <v>290</v>
      </c>
    </row>
    <row r="85" spans="1:6" customFormat="1" x14ac:dyDescent="0.25">
      <c r="A85" s="112" t="s">
        <v>245</v>
      </c>
      <c r="B85" s="114">
        <v>126</v>
      </c>
      <c r="C85" s="115" t="s">
        <v>290</v>
      </c>
      <c r="D85" s="114">
        <v>25</v>
      </c>
      <c r="E85" s="117" t="s">
        <v>293</v>
      </c>
      <c r="F85" s="116" t="s">
        <v>290</v>
      </c>
    </row>
    <row r="86" spans="1:6" customFormat="1" x14ac:dyDescent="0.25">
      <c r="A86" s="112" t="s">
        <v>246</v>
      </c>
      <c r="B86" s="114">
        <v>145</v>
      </c>
      <c r="C86" s="115" t="s">
        <v>290</v>
      </c>
      <c r="D86" s="114">
        <v>5.8</v>
      </c>
      <c r="E86" s="117" t="s">
        <v>293</v>
      </c>
      <c r="F86" s="116" t="s">
        <v>290</v>
      </c>
    </row>
    <row r="87" spans="1:6" customFormat="1" x14ac:dyDescent="0.25">
      <c r="A87" s="112" t="s">
        <v>247</v>
      </c>
      <c r="B87" s="114">
        <v>168</v>
      </c>
      <c r="C87" s="115" t="s">
        <v>290</v>
      </c>
      <c r="D87" s="114">
        <v>0.65</v>
      </c>
      <c r="E87" s="117" t="s">
        <v>293</v>
      </c>
      <c r="F87" s="116" t="s">
        <v>290</v>
      </c>
    </row>
    <row r="88" spans="1:6" customFormat="1" x14ac:dyDescent="0.25">
      <c r="A88" s="112" t="s">
        <v>248</v>
      </c>
      <c r="B88" s="114">
        <v>239</v>
      </c>
      <c r="C88" s="115" t="s">
        <v>290</v>
      </c>
      <c r="D88" s="114">
        <v>6.6E-3</v>
      </c>
      <c r="E88" s="117" t="s">
        <v>293</v>
      </c>
      <c r="F88" s="116" t="s">
        <v>290</v>
      </c>
    </row>
    <row r="89" spans="1:6" customFormat="1" x14ac:dyDescent="0.25">
      <c r="A89" s="112"/>
      <c r="B89" s="114"/>
      <c r="C89" s="115"/>
      <c r="D89" s="114"/>
      <c r="E89" s="33"/>
      <c r="F89" s="116"/>
    </row>
    <row r="90" spans="1:6" customFormat="1" x14ac:dyDescent="0.25">
      <c r="A90" s="113" t="s">
        <v>264</v>
      </c>
      <c r="B90" s="114"/>
      <c r="C90" s="115"/>
      <c r="D90" s="114"/>
      <c r="E90" s="33"/>
      <c r="F90" s="116"/>
    </row>
    <row r="91" spans="1:6" customFormat="1" x14ac:dyDescent="0.25">
      <c r="A91" s="112" t="s">
        <v>249</v>
      </c>
      <c r="B91" s="114">
        <v>326.43</v>
      </c>
      <c r="C91" s="115" t="s">
        <v>321</v>
      </c>
      <c r="D91" s="114">
        <v>2.2700000000000001E-2</v>
      </c>
      <c r="E91" s="117" t="s">
        <v>293</v>
      </c>
      <c r="F91" s="115" t="s">
        <v>321</v>
      </c>
    </row>
    <row r="92" spans="1:6" customFormat="1" x14ac:dyDescent="0.25">
      <c r="A92" s="112" t="s">
        <v>250</v>
      </c>
      <c r="B92" s="114">
        <v>291.99</v>
      </c>
      <c r="C92" s="115" t="s">
        <v>321</v>
      </c>
      <c r="D92" s="114">
        <v>6.6299999999999998E-2</v>
      </c>
      <c r="E92" s="117" t="s">
        <v>293</v>
      </c>
      <c r="F92" s="115" t="s">
        <v>321</v>
      </c>
    </row>
    <row r="93" spans="1:6" customFormat="1" x14ac:dyDescent="0.25">
      <c r="A93" s="112" t="s">
        <v>251</v>
      </c>
      <c r="B93" s="114">
        <v>291.99</v>
      </c>
      <c r="C93" s="115" t="s">
        <v>321</v>
      </c>
      <c r="D93" s="114">
        <v>6.6299999999999998E-2</v>
      </c>
      <c r="E93" s="117" t="s">
        <v>293</v>
      </c>
      <c r="F93" s="115" t="s">
        <v>321</v>
      </c>
    </row>
    <row r="94" spans="1:6" customFormat="1" x14ac:dyDescent="0.25">
      <c r="A94" s="112" t="s">
        <v>252</v>
      </c>
      <c r="B94" s="114">
        <v>326.43</v>
      </c>
      <c r="C94" s="115" t="s">
        <v>321</v>
      </c>
      <c r="D94" s="114">
        <v>2.2700000000000001E-2</v>
      </c>
      <c r="E94" s="117" t="s">
        <v>293</v>
      </c>
      <c r="F94" s="115" t="s">
        <v>321</v>
      </c>
    </row>
    <row r="95" spans="1:6" customFormat="1" x14ac:dyDescent="0.25">
      <c r="A95" s="112" t="s">
        <v>253</v>
      </c>
      <c r="B95" s="114">
        <v>326.43</v>
      </c>
      <c r="C95" s="115" t="s">
        <v>321</v>
      </c>
      <c r="D95" s="114">
        <v>2.2700000000000001E-2</v>
      </c>
      <c r="E95" s="117" t="s">
        <v>293</v>
      </c>
      <c r="F95" s="115" t="s">
        <v>321</v>
      </c>
    </row>
    <row r="96" spans="1:6" customFormat="1" x14ac:dyDescent="0.25">
      <c r="A96" s="112" t="s">
        <v>254</v>
      </c>
      <c r="B96" s="114">
        <v>326.43</v>
      </c>
      <c r="C96" s="115" t="s">
        <v>321</v>
      </c>
      <c r="D96" s="114">
        <v>2.18E-2</v>
      </c>
      <c r="E96" s="117" t="s">
        <v>293</v>
      </c>
      <c r="F96" s="115" t="s">
        <v>321</v>
      </c>
    </row>
    <row r="97" spans="1:6" customFormat="1" x14ac:dyDescent="0.25">
      <c r="A97" s="112" t="s">
        <v>255</v>
      </c>
      <c r="B97" s="114">
        <v>326.43</v>
      </c>
      <c r="C97" s="115" t="s">
        <v>321</v>
      </c>
      <c r="D97" s="114">
        <v>2.18E-2</v>
      </c>
      <c r="E97" s="117" t="s">
        <v>293</v>
      </c>
      <c r="F97" s="115" t="s">
        <v>321</v>
      </c>
    </row>
    <row r="98" spans="1:6" customFormat="1" x14ac:dyDescent="0.25">
      <c r="A98" s="112" t="s">
        <v>256</v>
      </c>
      <c r="B98" s="114">
        <v>360.88</v>
      </c>
      <c r="C98" s="115" t="s">
        <v>321</v>
      </c>
      <c r="D98" s="114">
        <v>7.4099999999999999E-3</v>
      </c>
      <c r="E98" s="117" t="s">
        <v>293</v>
      </c>
      <c r="F98" s="115" t="s">
        <v>321</v>
      </c>
    </row>
    <row r="99" spans="1:6" customFormat="1" x14ac:dyDescent="0.25">
      <c r="A99" s="112" t="s">
        <v>257</v>
      </c>
      <c r="B99" s="114">
        <v>360.88</v>
      </c>
      <c r="C99" s="115" t="s">
        <v>321</v>
      </c>
      <c r="D99" s="114">
        <v>7.4099999999999999E-3</v>
      </c>
      <c r="E99" s="117" t="s">
        <v>293</v>
      </c>
      <c r="F99" s="115" t="s">
        <v>321</v>
      </c>
    </row>
    <row r="100" spans="1:6" customFormat="1" x14ac:dyDescent="0.25">
      <c r="A100" s="112" t="s">
        <v>258</v>
      </c>
      <c r="B100" s="114">
        <v>360.88</v>
      </c>
      <c r="C100" s="115" t="s">
        <v>321</v>
      </c>
      <c r="D100" s="114">
        <v>7.4099999999999999E-3</v>
      </c>
      <c r="E100" s="117" t="s">
        <v>293</v>
      </c>
      <c r="F100" s="115" t="s">
        <v>321</v>
      </c>
    </row>
    <row r="101" spans="1:6" customFormat="1" x14ac:dyDescent="0.25">
      <c r="A101" s="112" t="s">
        <v>259</v>
      </c>
      <c r="B101" s="114">
        <v>360.88</v>
      </c>
      <c r="C101" s="115" t="s">
        <v>321</v>
      </c>
      <c r="D101" s="114">
        <v>7.4099999999999999E-3</v>
      </c>
      <c r="E101" s="117" t="s">
        <v>293</v>
      </c>
      <c r="F101" s="115" t="s">
        <v>321</v>
      </c>
    </row>
    <row r="102" spans="1:6" customFormat="1" x14ac:dyDescent="0.25">
      <c r="A102" s="112" t="s">
        <v>260</v>
      </c>
      <c r="B102" s="114">
        <v>395.32</v>
      </c>
      <c r="C102" s="115" t="s">
        <v>321</v>
      </c>
      <c r="D102" s="114">
        <v>2.49E-3</v>
      </c>
      <c r="E102" s="117" t="s">
        <v>293</v>
      </c>
      <c r="F102" s="115" t="s">
        <v>321</v>
      </c>
    </row>
    <row r="103" spans="1:6" customFormat="1" x14ac:dyDescent="0.25">
      <c r="A103" s="112"/>
      <c r="B103" s="114"/>
      <c r="C103" s="115"/>
      <c r="D103" s="114"/>
      <c r="E103" s="33"/>
      <c r="F103" s="116"/>
    </row>
    <row r="104" spans="1:6" customFormat="1" x14ac:dyDescent="0.25">
      <c r="A104" s="113" t="s">
        <v>281</v>
      </c>
      <c r="B104" s="114"/>
      <c r="C104" s="115"/>
      <c r="D104" s="114"/>
      <c r="E104" s="33"/>
      <c r="F104" s="116"/>
    </row>
    <row r="105" spans="1:6" customFormat="1" x14ac:dyDescent="0.25">
      <c r="A105" s="112" t="s">
        <v>265</v>
      </c>
      <c r="B105" s="114">
        <v>128.16999999999999</v>
      </c>
      <c r="C105" s="115" t="s">
        <v>319</v>
      </c>
      <c r="D105" s="114">
        <v>19</v>
      </c>
      <c r="E105" s="33">
        <v>10</v>
      </c>
      <c r="F105" s="115" t="s">
        <v>319</v>
      </c>
    </row>
    <row r="106" spans="1:6" customFormat="1" x14ac:dyDescent="0.25">
      <c r="A106" s="112" t="s">
        <v>266</v>
      </c>
      <c r="B106" s="114">
        <v>154.21</v>
      </c>
      <c r="C106" s="115" t="s">
        <v>290</v>
      </c>
      <c r="D106" s="114">
        <v>16.100000000000001</v>
      </c>
      <c r="E106" s="117" t="s">
        <v>293</v>
      </c>
      <c r="F106" s="116" t="s">
        <v>290</v>
      </c>
    </row>
    <row r="107" spans="1:6" customFormat="1" x14ac:dyDescent="0.25">
      <c r="A107" s="112" t="s">
        <v>267</v>
      </c>
      <c r="B107" s="114">
        <v>152.19999999999999</v>
      </c>
      <c r="C107" s="115" t="s">
        <v>290</v>
      </c>
      <c r="D107" s="114">
        <v>16.100000000000001</v>
      </c>
      <c r="E107" s="117" t="s">
        <v>293</v>
      </c>
      <c r="F107" s="116" t="s">
        <v>290</v>
      </c>
    </row>
    <row r="108" spans="1:6" customFormat="1" x14ac:dyDescent="0.25">
      <c r="A108" s="112" t="s">
        <v>268</v>
      </c>
      <c r="B108" s="114">
        <v>202.25</v>
      </c>
      <c r="C108" s="115" t="s">
        <v>319</v>
      </c>
      <c r="D108" s="114">
        <v>0.23</v>
      </c>
      <c r="E108" s="33">
        <v>25</v>
      </c>
      <c r="F108" s="115" t="s">
        <v>319</v>
      </c>
    </row>
    <row r="109" spans="1:6" customFormat="1" x14ac:dyDescent="0.25">
      <c r="A109" s="112" t="s">
        <v>269</v>
      </c>
      <c r="B109" s="114">
        <v>178.2</v>
      </c>
      <c r="C109" s="115" t="s">
        <v>290</v>
      </c>
      <c r="D109" s="114">
        <v>4.4999999999999998E-2</v>
      </c>
      <c r="E109" s="117" t="s">
        <v>293</v>
      </c>
      <c r="F109" s="116" t="s">
        <v>290</v>
      </c>
    </row>
    <row r="110" spans="1:6" customFormat="1" x14ac:dyDescent="0.25">
      <c r="A110" s="112" t="s">
        <v>270</v>
      </c>
      <c r="B110" s="114">
        <v>178.2</v>
      </c>
      <c r="C110" s="115" t="s">
        <v>290</v>
      </c>
      <c r="D110" s="114">
        <v>1.1000000000000001</v>
      </c>
      <c r="E110" s="117" t="s">
        <v>293</v>
      </c>
      <c r="F110" s="116" t="s">
        <v>290</v>
      </c>
    </row>
    <row r="111" spans="1:6" customFormat="1" x14ac:dyDescent="0.25">
      <c r="A111" s="112" t="s">
        <v>271</v>
      </c>
      <c r="B111" s="114">
        <v>166.2</v>
      </c>
      <c r="C111" s="115" t="s">
        <v>290</v>
      </c>
      <c r="D111" s="114">
        <v>1.9</v>
      </c>
      <c r="E111" s="117" t="s">
        <v>293</v>
      </c>
      <c r="F111" s="116" t="s">
        <v>290</v>
      </c>
    </row>
    <row r="112" spans="1:6" customFormat="1" x14ac:dyDescent="0.25">
      <c r="A112" s="112" t="s">
        <v>272</v>
      </c>
      <c r="B112" s="114">
        <v>228.29</v>
      </c>
      <c r="C112" s="115" t="s">
        <v>319</v>
      </c>
      <c r="D112" s="114">
        <v>2E-3</v>
      </c>
      <c r="E112" s="33">
        <v>25</v>
      </c>
      <c r="F112" s="115" t="s">
        <v>319</v>
      </c>
    </row>
    <row r="113" spans="1:6" customFormat="1" x14ac:dyDescent="0.25">
      <c r="A113" s="112" t="s">
        <v>273</v>
      </c>
      <c r="B113" s="114">
        <v>202.25</v>
      </c>
      <c r="C113" s="115" t="s">
        <v>319</v>
      </c>
      <c r="D113" s="114">
        <v>0.13</v>
      </c>
      <c r="E113" s="33">
        <v>25</v>
      </c>
      <c r="F113" s="115" t="s">
        <v>319</v>
      </c>
    </row>
    <row r="114" spans="1:6" customFormat="1" x14ac:dyDescent="0.25">
      <c r="A114" s="112" t="s">
        <v>274</v>
      </c>
      <c r="B114" s="114">
        <v>228.29</v>
      </c>
      <c r="C114" s="115" t="s">
        <v>319</v>
      </c>
      <c r="D114" s="114">
        <v>3.8E-3</v>
      </c>
      <c r="E114" s="33">
        <v>10</v>
      </c>
      <c r="F114" s="115" t="s">
        <v>319</v>
      </c>
    </row>
    <row r="115" spans="1:6" customFormat="1" x14ac:dyDescent="0.25">
      <c r="A115" s="112" t="s">
        <v>275</v>
      </c>
      <c r="B115" s="114">
        <v>252.31</v>
      </c>
      <c r="C115" s="115" t="s">
        <v>319</v>
      </c>
      <c r="D115" s="114">
        <v>2E-3</v>
      </c>
      <c r="E115" s="33">
        <v>20</v>
      </c>
      <c r="F115" s="115" t="s">
        <v>319</v>
      </c>
    </row>
    <row r="116" spans="1:6" customFormat="1" x14ac:dyDescent="0.25">
      <c r="A116" s="112" t="s">
        <v>276</v>
      </c>
      <c r="B116" s="114">
        <v>252.31</v>
      </c>
      <c r="C116" s="115" t="s">
        <v>319</v>
      </c>
      <c r="D116" s="114">
        <v>8.0000000000000004E-4</v>
      </c>
      <c r="E116" s="33">
        <v>25</v>
      </c>
      <c r="F116" s="115" t="s">
        <v>319</v>
      </c>
    </row>
    <row r="117" spans="1:6" customFormat="1" x14ac:dyDescent="0.25">
      <c r="A117" s="112" t="s">
        <v>277</v>
      </c>
      <c r="B117" s="114">
        <v>252.31</v>
      </c>
      <c r="C117" s="115" t="s">
        <v>319</v>
      </c>
      <c r="D117" s="114">
        <v>3.8E-3</v>
      </c>
      <c r="E117" s="33">
        <v>25</v>
      </c>
      <c r="F117" s="115" t="s">
        <v>319</v>
      </c>
    </row>
    <row r="118" spans="1:6" customFormat="1" x14ac:dyDescent="0.25">
      <c r="A118" s="112" t="s">
        <v>278</v>
      </c>
      <c r="B118" s="114">
        <v>278.35000000000002</v>
      </c>
      <c r="C118" s="115" t="s">
        <v>319</v>
      </c>
      <c r="D118" s="114">
        <v>5.9999999999999995E-4</v>
      </c>
      <c r="E118" s="33">
        <v>25</v>
      </c>
      <c r="F118" s="115" t="s">
        <v>319</v>
      </c>
    </row>
    <row r="119" spans="1:6" customFormat="1" x14ac:dyDescent="0.25">
      <c r="A119" s="112" t="s">
        <v>279</v>
      </c>
      <c r="B119" s="114">
        <v>276.33</v>
      </c>
      <c r="C119" s="115" t="s">
        <v>319</v>
      </c>
      <c r="D119" s="114">
        <v>2.5999999999999998E-4</v>
      </c>
      <c r="E119" s="33">
        <v>25</v>
      </c>
      <c r="F119" s="115" t="s">
        <v>319</v>
      </c>
    </row>
    <row r="120" spans="1:6" customFormat="1" x14ac:dyDescent="0.25">
      <c r="A120" s="112" t="s">
        <v>280</v>
      </c>
      <c r="B120" s="52">
        <v>276.33</v>
      </c>
      <c r="C120" s="115" t="s">
        <v>319</v>
      </c>
      <c r="D120" s="114">
        <v>2.0000000000000001E-4</v>
      </c>
      <c r="E120" s="33">
        <v>20</v>
      </c>
      <c r="F120" s="115" t="s">
        <v>319</v>
      </c>
    </row>
    <row r="121" spans="1:6" customFormat="1" x14ac:dyDescent="0.25">
      <c r="A121" s="112"/>
      <c r="B121" s="52"/>
      <c r="C121" s="115"/>
      <c r="D121" s="114"/>
      <c r="E121" s="33"/>
      <c r="F121" s="116"/>
    </row>
    <row r="122" spans="1:6" customFormat="1" x14ac:dyDescent="0.25">
      <c r="A122" s="113" t="s">
        <v>299</v>
      </c>
      <c r="B122" s="52"/>
      <c r="C122" s="115"/>
      <c r="D122" s="114"/>
      <c r="E122" s="33"/>
      <c r="F122" s="116"/>
    </row>
    <row r="123" spans="1:6" customFormat="1" x14ac:dyDescent="0.25">
      <c r="A123" s="112" t="s">
        <v>297</v>
      </c>
      <c r="B123" s="114">
        <v>182.13</v>
      </c>
      <c r="C123" s="115" t="s">
        <v>317</v>
      </c>
      <c r="D123" s="114">
        <v>129</v>
      </c>
      <c r="E123" s="33">
        <v>12.4</v>
      </c>
      <c r="F123" s="115" t="s">
        <v>317</v>
      </c>
    </row>
    <row r="124" spans="1:6" customFormat="1" x14ac:dyDescent="0.25">
      <c r="A124" s="112" t="s">
        <v>298</v>
      </c>
      <c r="B124" s="114">
        <v>182.13</v>
      </c>
      <c r="C124" s="115" t="s">
        <v>317</v>
      </c>
      <c r="D124" s="114">
        <v>232</v>
      </c>
      <c r="E124" s="33">
        <v>25</v>
      </c>
      <c r="F124" s="115" t="s">
        <v>317</v>
      </c>
    </row>
    <row r="125" spans="1:6" customFormat="1" x14ac:dyDescent="0.25">
      <c r="A125" s="112" t="s">
        <v>300</v>
      </c>
      <c r="B125" s="114">
        <v>142.19999999999999</v>
      </c>
      <c r="C125" s="115" t="s">
        <v>317</v>
      </c>
      <c r="D125" s="114">
        <v>20.5</v>
      </c>
      <c r="E125" s="33">
        <v>10</v>
      </c>
      <c r="F125" s="115" t="s">
        <v>317</v>
      </c>
    </row>
    <row r="126" spans="1:6" customFormat="1" x14ac:dyDescent="0.25">
      <c r="A126" s="112" t="s">
        <v>301</v>
      </c>
      <c r="B126" s="114">
        <v>162.62</v>
      </c>
      <c r="C126" s="115" t="s">
        <v>317</v>
      </c>
      <c r="D126" s="114">
        <v>11.7</v>
      </c>
      <c r="E126" s="33">
        <v>25</v>
      </c>
      <c r="F126" s="115" t="s">
        <v>317</v>
      </c>
    </row>
    <row r="127" spans="1:6" customFormat="1" x14ac:dyDescent="0.25">
      <c r="A127" s="112" t="s">
        <v>302</v>
      </c>
      <c r="B127" s="114">
        <v>142.19999999999999</v>
      </c>
      <c r="C127" s="115" t="s">
        <v>317</v>
      </c>
      <c r="D127" s="114">
        <v>25</v>
      </c>
      <c r="E127" s="33">
        <v>25</v>
      </c>
      <c r="F127" s="115" t="s">
        <v>317</v>
      </c>
    </row>
    <row r="128" spans="1:6" customFormat="1" x14ac:dyDescent="0.25">
      <c r="A128" s="112" t="s">
        <v>306</v>
      </c>
      <c r="B128" s="114">
        <v>154.21</v>
      </c>
      <c r="C128" s="115" t="s">
        <v>317</v>
      </c>
      <c r="D128" s="114">
        <v>4.0599999999999996</v>
      </c>
      <c r="E128" s="33">
        <v>10</v>
      </c>
      <c r="F128" s="115" t="s">
        <v>317</v>
      </c>
    </row>
    <row r="129" spans="1:6" customFormat="1" x14ac:dyDescent="0.25">
      <c r="A129" s="112" t="s">
        <v>307</v>
      </c>
      <c r="B129" s="114">
        <v>390.56</v>
      </c>
      <c r="C129" s="115" t="s">
        <v>317</v>
      </c>
      <c r="D129" s="114">
        <v>0.27</v>
      </c>
      <c r="E129" s="33">
        <v>20.25</v>
      </c>
      <c r="F129" s="115" t="s">
        <v>317</v>
      </c>
    </row>
    <row r="130" spans="1:6" customFormat="1" x14ac:dyDescent="0.25">
      <c r="A130" s="112" t="s">
        <v>308</v>
      </c>
      <c r="B130" s="114">
        <v>312</v>
      </c>
      <c r="C130" s="115" t="s">
        <v>317</v>
      </c>
      <c r="D130" s="114">
        <v>2.3199999999999998</v>
      </c>
      <c r="E130" s="33">
        <v>25</v>
      </c>
      <c r="F130" s="115" t="s">
        <v>317</v>
      </c>
    </row>
    <row r="131" spans="1:6" customFormat="1" x14ac:dyDescent="0.25">
      <c r="A131" s="112" t="s">
        <v>309</v>
      </c>
      <c r="B131" s="114">
        <v>167.21</v>
      </c>
      <c r="C131" s="115" t="s">
        <v>317</v>
      </c>
      <c r="D131" s="114">
        <v>1164</v>
      </c>
      <c r="E131" s="33">
        <v>25</v>
      </c>
      <c r="F131" s="115" t="s">
        <v>317</v>
      </c>
    </row>
    <row r="132" spans="1:6" customFormat="1" x14ac:dyDescent="0.25">
      <c r="A132" s="112" t="s">
        <v>310</v>
      </c>
      <c r="B132" s="114">
        <v>222.23699999999999</v>
      </c>
      <c r="C132" s="115" t="s">
        <v>317</v>
      </c>
      <c r="D132" s="114">
        <v>1200</v>
      </c>
      <c r="E132" s="33">
        <v>25</v>
      </c>
      <c r="F132" s="115" t="s">
        <v>317</v>
      </c>
    </row>
    <row r="133" spans="1:6" customFormat="1" x14ac:dyDescent="0.25">
      <c r="A133" s="112" t="s">
        <v>311</v>
      </c>
      <c r="B133" s="114">
        <v>194.18</v>
      </c>
      <c r="C133" s="115" t="s">
        <v>317</v>
      </c>
      <c r="D133" s="114">
        <v>4000</v>
      </c>
      <c r="E133" s="33">
        <v>25</v>
      </c>
      <c r="F133" s="115" t="s">
        <v>317</v>
      </c>
    </row>
    <row r="134" spans="1:6" customFormat="1" x14ac:dyDescent="0.25">
      <c r="A134" s="112" t="s">
        <v>312</v>
      </c>
      <c r="B134" s="114">
        <v>278.33999999999997</v>
      </c>
      <c r="C134" s="115" t="s">
        <v>317</v>
      </c>
      <c r="D134" s="114">
        <v>13.3</v>
      </c>
      <c r="E134" s="33">
        <v>10</v>
      </c>
      <c r="F134" s="115" t="s">
        <v>317</v>
      </c>
    </row>
    <row r="135" spans="1:6" customFormat="1" x14ac:dyDescent="0.25">
      <c r="A135" s="112" t="s">
        <v>313</v>
      </c>
      <c r="B135" s="114">
        <v>390.56</v>
      </c>
      <c r="C135" s="115" t="s">
        <v>317</v>
      </c>
      <c r="D135" s="114">
        <v>7.5830763776664353E-2</v>
      </c>
      <c r="E135" s="33">
        <v>25</v>
      </c>
      <c r="F135" s="115" t="s">
        <v>317</v>
      </c>
    </row>
    <row r="136" spans="1:6" customFormat="1" x14ac:dyDescent="0.25">
      <c r="A136" s="112" t="s">
        <v>314</v>
      </c>
      <c r="B136" s="114">
        <v>236.74</v>
      </c>
      <c r="C136" s="115" t="s">
        <v>317</v>
      </c>
      <c r="D136" s="114">
        <v>49.9</v>
      </c>
      <c r="E136" s="33">
        <v>10</v>
      </c>
      <c r="F136" s="115" t="s">
        <v>317</v>
      </c>
    </row>
    <row r="137" spans="1:6" customFormat="1" x14ac:dyDescent="0.25">
      <c r="A137" s="112" t="s">
        <v>315</v>
      </c>
      <c r="B137" s="114">
        <v>134.22</v>
      </c>
      <c r="C137" s="115" t="s">
        <v>317</v>
      </c>
      <c r="D137" s="114">
        <v>51</v>
      </c>
      <c r="E137" s="33">
        <v>25</v>
      </c>
      <c r="F137" s="115" t="s">
        <v>317</v>
      </c>
    </row>
    <row r="138" spans="1:6" customFormat="1" x14ac:dyDescent="0.25">
      <c r="A138" s="112"/>
      <c r="B138" s="52"/>
      <c r="C138" s="115"/>
      <c r="D138" s="114"/>
      <c r="E138" s="117"/>
      <c r="F138" s="116"/>
    </row>
    <row r="139" spans="1:6" customFormat="1" x14ac:dyDescent="0.25">
      <c r="A139" s="112"/>
      <c r="B139" s="52"/>
      <c r="C139" s="115"/>
      <c r="D139" s="114"/>
      <c r="E139" s="117"/>
      <c r="F139" s="116"/>
    </row>
    <row r="140" spans="1:6" customFormat="1" x14ac:dyDescent="0.25">
      <c r="A140" s="112"/>
      <c r="B140" s="52"/>
      <c r="C140" s="115"/>
      <c r="D140" s="114"/>
      <c r="E140" s="117"/>
      <c r="F140" s="116"/>
    </row>
    <row r="141" spans="1:6" x14ac:dyDescent="0.25">
      <c r="A141" s="113" t="s">
        <v>291</v>
      </c>
      <c r="B141" s="52"/>
      <c r="C141" s="115"/>
      <c r="D141" s="114"/>
      <c r="E141" s="33"/>
      <c r="F141" s="116"/>
    </row>
    <row r="142" spans="1:6" x14ac:dyDescent="0.25">
      <c r="A142" s="28"/>
      <c r="B142" s="75"/>
      <c r="C142" s="115"/>
      <c r="D142" s="75"/>
      <c r="E142" s="60"/>
      <c r="F142" s="116"/>
    </row>
    <row r="143" spans="1:6" x14ac:dyDescent="0.25">
      <c r="A143" s="28"/>
      <c r="B143" s="75"/>
      <c r="C143" s="115"/>
      <c r="D143" s="75"/>
      <c r="E143" s="60"/>
      <c r="F143" s="116"/>
    </row>
    <row r="144" spans="1:6" x14ac:dyDescent="0.25">
      <c r="A144" s="28"/>
      <c r="B144" s="75"/>
      <c r="C144" s="115"/>
      <c r="D144" s="75"/>
      <c r="E144" s="60"/>
      <c r="F144" s="116"/>
    </row>
    <row r="145" spans="1:6" x14ac:dyDescent="0.25">
      <c r="A145" s="28"/>
      <c r="B145" s="75"/>
      <c r="C145" s="115"/>
      <c r="D145" s="75"/>
      <c r="E145" s="60"/>
      <c r="F145" s="116"/>
    </row>
    <row r="146" spans="1:6" x14ac:dyDescent="0.25">
      <c r="A146" s="28"/>
      <c r="B146" s="75"/>
      <c r="C146" s="115"/>
      <c r="D146" s="75"/>
      <c r="E146" s="60"/>
      <c r="F146" s="116"/>
    </row>
    <row r="147" spans="1:6" x14ac:dyDescent="0.25">
      <c r="A147" s="28"/>
      <c r="B147" s="75"/>
      <c r="C147" s="115"/>
      <c r="D147" s="75"/>
      <c r="E147" s="60"/>
      <c r="F147" s="116"/>
    </row>
    <row r="148" spans="1:6" x14ac:dyDescent="0.25">
      <c r="A148" s="28"/>
      <c r="B148" s="75"/>
      <c r="C148" s="115"/>
      <c r="D148" s="75"/>
      <c r="E148" s="60"/>
      <c r="F148" s="116"/>
    </row>
    <row r="149" spans="1:6" x14ac:dyDescent="0.25">
      <c r="A149" s="28"/>
      <c r="B149" s="75"/>
      <c r="C149" s="115"/>
      <c r="D149" s="75"/>
      <c r="E149" s="60"/>
      <c r="F149" s="116"/>
    </row>
    <row r="150" spans="1:6" x14ac:dyDescent="0.25">
      <c r="A150" s="28"/>
      <c r="B150" s="75"/>
      <c r="C150" s="115"/>
      <c r="D150" s="75"/>
      <c r="E150" s="60"/>
      <c r="F150" s="116"/>
    </row>
    <row r="151" spans="1:6" x14ac:dyDescent="0.25">
      <c r="A151" s="28"/>
      <c r="B151" s="75"/>
      <c r="C151" s="115"/>
      <c r="D151" s="75"/>
      <c r="E151" s="60"/>
      <c r="F151" s="116"/>
    </row>
    <row r="152" spans="1:6" x14ac:dyDescent="0.25">
      <c r="A152" s="28"/>
      <c r="B152" s="75"/>
      <c r="C152" s="115"/>
      <c r="D152" s="75"/>
      <c r="E152" s="60"/>
      <c r="F152" s="116"/>
    </row>
    <row r="153" spans="1:6" x14ac:dyDescent="0.25">
      <c r="A153" s="28"/>
      <c r="B153" s="75"/>
      <c r="C153" s="115"/>
      <c r="D153" s="75"/>
      <c r="E153" s="60"/>
      <c r="F153" s="116"/>
    </row>
    <row r="154" spans="1:6" x14ac:dyDescent="0.25">
      <c r="A154" s="28"/>
      <c r="B154" s="75"/>
      <c r="C154" s="115"/>
      <c r="D154" s="75"/>
      <c r="E154" s="60"/>
      <c r="F154" s="116"/>
    </row>
    <row r="155" spans="1:6" x14ac:dyDescent="0.25">
      <c r="A155" s="28"/>
      <c r="B155" s="75"/>
      <c r="C155" s="115"/>
      <c r="D155" s="75"/>
      <c r="E155" s="60"/>
      <c r="F155" s="116"/>
    </row>
    <row r="156" spans="1:6" x14ac:dyDescent="0.25">
      <c r="A156" s="28"/>
      <c r="B156" s="75"/>
      <c r="C156" s="115"/>
      <c r="D156" s="75"/>
      <c r="E156" s="60"/>
      <c r="F156" s="116"/>
    </row>
    <row r="157" spans="1:6" x14ac:dyDescent="0.25">
      <c r="A157" s="28"/>
      <c r="B157" s="75"/>
      <c r="C157" s="115"/>
      <c r="D157" s="75"/>
      <c r="E157" s="60"/>
      <c r="F157" s="116"/>
    </row>
    <row r="158" spans="1:6" x14ac:dyDescent="0.25">
      <c r="A158" s="28"/>
      <c r="B158" s="75"/>
      <c r="C158" s="115"/>
      <c r="D158" s="75"/>
      <c r="E158" s="60"/>
      <c r="F158" s="116"/>
    </row>
    <row r="159" spans="1:6" x14ac:dyDescent="0.25">
      <c r="A159" s="28"/>
      <c r="B159" s="75"/>
      <c r="C159" s="115"/>
      <c r="D159" s="75"/>
      <c r="E159" s="60"/>
      <c r="F159" s="116"/>
    </row>
    <row r="160" spans="1:6" x14ac:dyDescent="0.25">
      <c r="A160" s="28"/>
      <c r="B160" s="75"/>
      <c r="C160" s="115"/>
      <c r="D160" s="75"/>
      <c r="E160" s="60"/>
      <c r="F160" s="116"/>
    </row>
    <row r="161" spans="1:6" x14ac:dyDescent="0.25">
      <c r="A161" s="28"/>
      <c r="B161" s="75"/>
      <c r="C161" s="115"/>
      <c r="D161" s="75"/>
      <c r="E161" s="60"/>
      <c r="F161" s="116"/>
    </row>
    <row r="162" spans="1:6" x14ac:dyDescent="0.25">
      <c r="A162" s="28"/>
      <c r="B162" s="75"/>
      <c r="C162" s="115"/>
      <c r="D162" s="75"/>
      <c r="E162" s="60"/>
      <c r="F162" s="116"/>
    </row>
    <row r="163" spans="1:6" x14ac:dyDescent="0.25">
      <c r="A163" s="28"/>
      <c r="B163" s="75"/>
      <c r="C163" s="115"/>
      <c r="D163" s="75"/>
      <c r="E163" s="60"/>
      <c r="F163" s="116"/>
    </row>
    <row r="164" spans="1:6" x14ac:dyDescent="0.25">
      <c r="A164" s="28"/>
      <c r="B164" s="75"/>
      <c r="C164" s="115"/>
      <c r="D164" s="75"/>
      <c r="E164" s="60"/>
      <c r="F164" s="116"/>
    </row>
    <row r="165" spans="1:6" x14ac:dyDescent="0.25">
      <c r="A165" s="28"/>
      <c r="B165" s="75"/>
      <c r="C165" s="115"/>
      <c r="D165" s="75"/>
      <c r="E165" s="60"/>
      <c r="F165" s="116"/>
    </row>
    <row r="166" spans="1:6" x14ac:dyDescent="0.25">
      <c r="A166" s="28"/>
      <c r="B166" s="75"/>
      <c r="C166" s="115"/>
      <c r="D166" s="75"/>
      <c r="E166" s="60"/>
      <c r="F166" s="116"/>
    </row>
    <row r="167" spans="1:6" x14ac:dyDescent="0.25">
      <c r="A167" s="28"/>
      <c r="B167" s="75"/>
      <c r="C167" s="115"/>
      <c r="D167" s="75"/>
      <c r="E167" s="60"/>
      <c r="F167" s="116"/>
    </row>
    <row r="168" spans="1:6" x14ac:dyDescent="0.25">
      <c r="A168" s="28"/>
      <c r="B168" s="75"/>
      <c r="C168" s="115"/>
      <c r="D168" s="75"/>
      <c r="E168" s="60"/>
      <c r="F168" s="116"/>
    </row>
    <row r="169" spans="1:6" x14ac:dyDescent="0.25">
      <c r="A169" s="28"/>
      <c r="B169" s="75"/>
      <c r="C169" s="115"/>
      <c r="D169" s="75"/>
      <c r="E169" s="60"/>
      <c r="F169" s="116"/>
    </row>
    <row r="170" spans="1:6" x14ac:dyDescent="0.25">
      <c r="A170" s="28"/>
      <c r="B170" s="75"/>
      <c r="C170" s="115"/>
      <c r="D170" s="75"/>
      <c r="E170" s="60"/>
      <c r="F170" s="116"/>
    </row>
    <row r="171" spans="1:6" x14ac:dyDescent="0.25">
      <c r="A171" s="28"/>
      <c r="B171" s="75"/>
      <c r="C171" s="115"/>
      <c r="D171" s="75"/>
      <c r="E171" s="60"/>
      <c r="F171" s="116"/>
    </row>
    <row r="172" spans="1:6" x14ac:dyDescent="0.25">
      <c r="A172" s="28"/>
      <c r="B172" s="75"/>
      <c r="C172" s="115"/>
      <c r="D172" s="75"/>
      <c r="E172" s="60"/>
      <c r="F172" s="116"/>
    </row>
    <row r="173" spans="1:6" x14ac:dyDescent="0.25">
      <c r="A173" s="28"/>
      <c r="B173" s="75"/>
      <c r="C173" s="115"/>
      <c r="D173" s="75"/>
      <c r="E173" s="60"/>
      <c r="F173" s="116"/>
    </row>
    <row r="174" spans="1:6" x14ac:dyDescent="0.25">
      <c r="A174" s="28"/>
      <c r="B174" s="75"/>
      <c r="C174" s="115"/>
      <c r="D174" s="75"/>
      <c r="E174" s="60"/>
      <c r="F174" s="116"/>
    </row>
    <row r="175" spans="1:6" x14ac:dyDescent="0.25">
      <c r="A175" s="28"/>
      <c r="B175" s="75"/>
      <c r="C175" s="115"/>
      <c r="D175" s="75"/>
      <c r="E175" s="60"/>
      <c r="F175" s="116"/>
    </row>
    <row r="176" spans="1:6" x14ac:dyDescent="0.25">
      <c r="A176" s="28"/>
      <c r="B176" s="75"/>
      <c r="C176" s="115"/>
      <c r="D176" s="75"/>
      <c r="E176" s="60"/>
      <c r="F176" s="116"/>
    </row>
    <row r="177" spans="1:6" x14ac:dyDescent="0.25">
      <c r="A177" s="28"/>
      <c r="B177" s="75"/>
      <c r="C177" s="115"/>
      <c r="D177" s="75"/>
      <c r="E177" s="60"/>
      <c r="F177" s="116"/>
    </row>
    <row r="178" spans="1:6" x14ac:dyDescent="0.25">
      <c r="A178" s="28"/>
      <c r="B178" s="75"/>
      <c r="C178" s="115"/>
      <c r="D178" s="75"/>
      <c r="E178" s="60"/>
      <c r="F178" s="116"/>
    </row>
    <row r="179" spans="1:6" x14ac:dyDescent="0.25">
      <c r="A179" s="28"/>
      <c r="B179" s="75"/>
      <c r="C179" s="115"/>
      <c r="D179" s="75"/>
      <c r="E179" s="60"/>
      <c r="F179" s="116"/>
    </row>
    <row r="180" spans="1:6" x14ac:dyDescent="0.25">
      <c r="A180" s="28"/>
      <c r="B180" s="75"/>
      <c r="C180" s="115"/>
      <c r="D180" s="75"/>
      <c r="E180" s="60"/>
      <c r="F180" s="116"/>
    </row>
    <row r="181" spans="1:6" x14ac:dyDescent="0.25">
      <c r="A181" s="28"/>
      <c r="B181" s="75"/>
      <c r="C181" s="115"/>
      <c r="D181" s="75"/>
      <c r="E181" s="60"/>
      <c r="F181" s="116"/>
    </row>
    <row r="182" spans="1:6" x14ac:dyDescent="0.25">
      <c r="A182" s="29"/>
      <c r="B182" s="75"/>
      <c r="C182" s="128"/>
      <c r="D182" s="76"/>
      <c r="E182" s="60"/>
      <c r="F182" s="129"/>
    </row>
    <row r="183" spans="1:6" customFormat="1" x14ac:dyDescent="0.25">
      <c r="B183" s="118"/>
      <c r="E183" s="118"/>
    </row>
    <row r="184" spans="1:6" customFormat="1" x14ac:dyDescent="0.25"/>
    <row r="185" spans="1:6" customFormat="1" x14ac:dyDescent="0.25"/>
    <row r="186" spans="1:6" customFormat="1" x14ac:dyDescent="0.25"/>
    <row r="187" spans="1:6" customFormat="1" x14ac:dyDescent="0.25"/>
    <row r="188" spans="1:6" customFormat="1" x14ac:dyDescent="0.25"/>
    <row r="189" spans="1:6" customFormat="1" x14ac:dyDescent="0.25"/>
    <row r="190" spans="1:6" customFormat="1" x14ac:dyDescent="0.25"/>
    <row r="191" spans="1:6" customFormat="1" x14ac:dyDescent="0.25"/>
    <row r="192" spans="1:6"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sheetData>
  <sheetProtection algorithmName="SHA-512" hashValue="IP7R97POFhrNJJyijASG0kCFY8xOdNfv4O+YbKqesNdDyO8eccD+1P4qFR8jPjtgMr7b0Yan9JoDeT9r4hIyAA==" saltValue="/4ZmK2QzwGZaQd8BE+7F0A==" spinCount="100000" sheet="1" objects="1" scenarios="1"/>
  <mergeCells count="2">
    <mergeCell ref="B11:C11"/>
    <mergeCell ref="D11:F1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AC98D-9EAE-4D95-84CC-3D241C2A2083}">
  <sheetPr>
    <tabColor theme="9" tint="0.79998168889431442"/>
  </sheetPr>
  <dimension ref="A1:BT295"/>
  <sheetViews>
    <sheetView zoomScaleNormal="100" workbookViewId="0">
      <pane xSplit="1" ySplit="11" topLeftCell="E12" activePane="bottomRight" state="frozen"/>
      <selection pane="topRight" activeCell="B1" sqref="B1"/>
      <selection pane="bottomLeft" activeCell="A12" sqref="A12"/>
      <selection pane="bottomRight" activeCell="E9" sqref="E9"/>
    </sheetView>
  </sheetViews>
  <sheetFormatPr defaultColWidth="9.140625" defaultRowHeight="15" x14ac:dyDescent="0.25"/>
  <cols>
    <col min="1" max="1" width="37" customWidth="1"/>
    <col min="2" max="2" width="9.140625" style="27" hidden="1" customWidth="1"/>
    <col min="3" max="3" width="16" style="27" hidden="1" customWidth="1"/>
    <col min="4" max="4" width="12.42578125" style="27" hidden="1" customWidth="1"/>
    <col min="5" max="19" width="15.7109375" style="27" customWidth="1"/>
    <col min="73" max="16384" width="9.140625" style="27"/>
  </cols>
  <sheetData>
    <row r="1" spans="1:19" customFormat="1" x14ac:dyDescent="0.25"/>
    <row r="2" spans="1:19" customFormat="1" ht="23.25" x14ac:dyDescent="0.35">
      <c r="A2" s="30"/>
    </row>
    <row r="3" spans="1:19" customFormat="1" ht="23.25" x14ac:dyDescent="0.35">
      <c r="A3" s="30"/>
    </row>
    <row r="4" spans="1:19" customFormat="1" ht="23.25" x14ac:dyDescent="0.35">
      <c r="A4" s="30"/>
    </row>
    <row r="5" spans="1:19" customFormat="1" ht="23.25" x14ac:dyDescent="0.35">
      <c r="A5" s="30" t="s">
        <v>1</v>
      </c>
      <c r="E5" s="110"/>
      <c r="F5" s="111" t="s">
        <v>339</v>
      </c>
    </row>
    <row r="6" spans="1:19" customFormat="1" x14ac:dyDescent="0.25"/>
    <row r="7" spans="1:19" customFormat="1" x14ac:dyDescent="0.25">
      <c r="A7" s="62"/>
      <c r="B7" s="63"/>
      <c r="C7" s="63"/>
      <c r="D7" s="63"/>
      <c r="E7" s="148" t="s">
        <v>1</v>
      </c>
      <c r="F7" s="149"/>
      <c r="G7" s="149"/>
      <c r="H7" s="149"/>
      <c r="I7" s="149"/>
      <c r="J7" s="149"/>
      <c r="K7" s="149"/>
      <c r="L7" s="149"/>
      <c r="M7" s="149"/>
      <c r="N7" s="149"/>
      <c r="O7" s="149"/>
      <c r="P7" s="149"/>
      <c r="Q7" s="150"/>
      <c r="R7" s="62"/>
      <c r="S7" s="64"/>
    </row>
    <row r="8" spans="1:19" customFormat="1" ht="60.75" customHeight="1" x14ac:dyDescent="0.25">
      <c r="A8" s="96" t="s">
        <v>2</v>
      </c>
      <c r="B8" s="63"/>
      <c r="C8" s="97" t="s">
        <v>283</v>
      </c>
      <c r="D8" s="97" t="s">
        <v>284</v>
      </c>
      <c r="E8" s="98" t="s">
        <v>3</v>
      </c>
      <c r="F8" s="97" t="s">
        <v>4</v>
      </c>
      <c r="G8" s="97" t="s">
        <v>5</v>
      </c>
      <c r="H8" s="97" t="s">
        <v>6</v>
      </c>
      <c r="I8" s="97" t="s">
        <v>7</v>
      </c>
      <c r="J8" s="97" t="s">
        <v>8</v>
      </c>
      <c r="K8" s="97" t="s">
        <v>9</v>
      </c>
      <c r="L8" s="97" t="s">
        <v>10</v>
      </c>
      <c r="M8" s="97" t="s">
        <v>11</v>
      </c>
      <c r="N8" s="97" t="s">
        <v>12</v>
      </c>
      <c r="O8" s="97" t="s">
        <v>13</v>
      </c>
      <c r="P8" s="97" t="s">
        <v>14</v>
      </c>
      <c r="Q8" s="99" t="s">
        <v>15</v>
      </c>
      <c r="R8" s="98" t="s">
        <v>16</v>
      </c>
      <c r="S8" s="99" t="s">
        <v>17</v>
      </c>
    </row>
    <row r="9" spans="1:19" ht="16.5" customHeight="1" x14ac:dyDescent="0.25">
      <c r="A9" s="100" t="s">
        <v>373</v>
      </c>
      <c r="B9" s="119"/>
      <c r="C9" s="120"/>
      <c r="D9" s="120"/>
      <c r="E9" s="39"/>
      <c r="F9" s="56">
        <v>105</v>
      </c>
      <c r="G9" s="56">
        <v>230</v>
      </c>
      <c r="H9" s="56">
        <v>165</v>
      </c>
      <c r="I9" s="56">
        <v>173</v>
      </c>
      <c r="J9" s="56">
        <v>217</v>
      </c>
      <c r="K9" s="56">
        <v>219</v>
      </c>
      <c r="L9" s="56">
        <v>225</v>
      </c>
      <c r="M9" s="56">
        <v>219</v>
      </c>
      <c r="N9" s="56">
        <v>214</v>
      </c>
      <c r="O9" s="56">
        <v>218</v>
      </c>
      <c r="P9" s="56">
        <v>117</v>
      </c>
      <c r="Q9" s="124">
        <v>113</v>
      </c>
      <c r="R9" s="125">
        <v>218</v>
      </c>
      <c r="S9" s="124">
        <v>115</v>
      </c>
    </row>
    <row r="10" spans="1:19" x14ac:dyDescent="0.25">
      <c r="A10" s="101" t="s">
        <v>322</v>
      </c>
      <c r="B10" s="65"/>
      <c r="C10" s="35"/>
      <c r="D10" s="35"/>
      <c r="E10" s="59" t="s">
        <v>324</v>
      </c>
      <c r="F10" s="57" t="s">
        <v>323</v>
      </c>
      <c r="G10" s="57" t="s">
        <v>323</v>
      </c>
      <c r="H10" s="57" t="s">
        <v>323</v>
      </c>
      <c r="I10" s="57" t="s">
        <v>324</v>
      </c>
      <c r="J10" s="57" t="s">
        <v>324</v>
      </c>
      <c r="K10" s="57" t="s">
        <v>324</v>
      </c>
      <c r="L10" s="57" t="s">
        <v>324</v>
      </c>
      <c r="M10" s="57" t="s">
        <v>324</v>
      </c>
      <c r="N10" s="57" t="s">
        <v>324</v>
      </c>
      <c r="O10" s="57" t="s">
        <v>324</v>
      </c>
      <c r="P10" s="57" t="s">
        <v>324</v>
      </c>
      <c r="Q10" s="58" t="s">
        <v>324</v>
      </c>
      <c r="R10" s="59" t="s">
        <v>324</v>
      </c>
      <c r="S10" s="58" t="s">
        <v>324</v>
      </c>
    </row>
    <row r="11" spans="1:19" ht="42.75" customHeight="1" x14ac:dyDescent="0.25">
      <c r="A11" s="105" t="s">
        <v>344</v>
      </c>
      <c r="C11" s="151" t="s">
        <v>18</v>
      </c>
      <c r="D11" s="152"/>
      <c r="E11" s="91"/>
      <c r="F11" s="103" t="s">
        <v>345</v>
      </c>
      <c r="G11" s="103" t="s">
        <v>345</v>
      </c>
      <c r="H11" s="103" t="s">
        <v>345</v>
      </c>
      <c r="I11" s="104" t="s">
        <v>341</v>
      </c>
      <c r="J11" s="104" t="s">
        <v>341</v>
      </c>
      <c r="K11" s="104" t="s">
        <v>341</v>
      </c>
      <c r="L11" s="104" t="s">
        <v>341</v>
      </c>
      <c r="M11" s="104" t="s">
        <v>341</v>
      </c>
      <c r="N11" s="104" t="s">
        <v>341</v>
      </c>
      <c r="O11" s="104" t="s">
        <v>341</v>
      </c>
      <c r="P11" s="104" t="s">
        <v>341</v>
      </c>
      <c r="Q11" s="104" t="s">
        <v>341</v>
      </c>
      <c r="R11" s="36"/>
      <c r="S11" s="37"/>
    </row>
    <row r="12" spans="1:19" x14ac:dyDescent="0.25">
      <c r="A12" s="66" t="s">
        <v>19</v>
      </c>
      <c r="B12"/>
      <c r="C12" s="38"/>
      <c r="D12"/>
      <c r="E12" s="72"/>
      <c r="F12" s="69"/>
      <c r="G12" s="69"/>
      <c r="H12" s="69"/>
      <c r="I12" s="69"/>
      <c r="J12" s="69"/>
      <c r="K12" s="69"/>
      <c r="L12" s="69"/>
      <c r="M12" s="69"/>
      <c r="N12" s="69"/>
      <c r="O12" s="69"/>
      <c r="P12" s="69"/>
      <c r="Q12" s="69"/>
      <c r="R12" s="71"/>
      <c r="S12" s="70"/>
    </row>
    <row r="13" spans="1:19" x14ac:dyDescent="0.25">
      <c r="A13" s="38" t="s">
        <v>20</v>
      </c>
      <c r="C13" s="108">
        <v>78</v>
      </c>
      <c r="D13" s="109">
        <v>1780</v>
      </c>
      <c r="E13" s="90"/>
      <c r="F13" s="72">
        <v>3.2500000000000001E-2</v>
      </c>
      <c r="G13" s="72">
        <v>1.6349999999999999E-4</v>
      </c>
      <c r="H13" s="72">
        <v>4.7200000000000002E-3</v>
      </c>
      <c r="I13" s="72"/>
      <c r="J13" s="72"/>
      <c r="K13" s="72"/>
      <c r="L13" s="72"/>
      <c r="M13" s="72"/>
      <c r="N13" s="72"/>
      <c r="O13" s="72"/>
      <c r="P13" s="72"/>
      <c r="Q13" s="72"/>
      <c r="R13" s="74" t="str">
        <f>IF((SUM(J13:O13)&gt;0),AVERAGE(J13:O13),"")</f>
        <v/>
      </c>
      <c r="S13" s="73" t="str">
        <f>IF((SUM(P13:Q13)&gt;0),AVERAGE(P13:Q13),"")</f>
        <v/>
      </c>
    </row>
    <row r="14" spans="1:19" x14ac:dyDescent="0.25">
      <c r="A14" s="38" t="s">
        <v>21</v>
      </c>
      <c r="C14" s="108">
        <v>92</v>
      </c>
      <c r="D14" s="109">
        <v>590</v>
      </c>
      <c r="E14" s="90"/>
      <c r="F14" s="72">
        <v>0.12330000000000001</v>
      </c>
      <c r="G14" s="72">
        <v>1.3408000000000001E-3</v>
      </c>
      <c r="H14" s="72">
        <v>1.2200000000000001E-2</v>
      </c>
      <c r="I14" s="72">
        <v>2.6000000000000002E-2</v>
      </c>
      <c r="J14" s="72">
        <v>1E-4</v>
      </c>
      <c r="K14" s="72">
        <v>1E-4</v>
      </c>
      <c r="L14" s="72">
        <v>1E-4</v>
      </c>
      <c r="M14" s="72">
        <v>1E-4</v>
      </c>
      <c r="N14" s="72">
        <v>1E-4</v>
      </c>
      <c r="O14" s="72">
        <v>1E-4</v>
      </c>
      <c r="P14" s="72">
        <v>0.16</v>
      </c>
      <c r="Q14" s="72">
        <v>0.16</v>
      </c>
      <c r="R14" s="74">
        <f>IF((SUM(J14:O14)&gt;0),AVERAGE(J14:O14),"")</f>
        <v>1E-4</v>
      </c>
      <c r="S14" s="73">
        <f t="shared" ref="S14:S28" si="0">IF((SUM(P14:Q14)&gt;0),AVERAGE(P14:Q14),"")</f>
        <v>0.16</v>
      </c>
    </row>
    <row r="15" spans="1:19" ht="30" x14ac:dyDescent="0.25">
      <c r="A15" s="43" t="s">
        <v>22</v>
      </c>
      <c r="C15" s="108">
        <v>120</v>
      </c>
      <c r="D15" s="109">
        <v>65</v>
      </c>
      <c r="E15" s="90"/>
      <c r="F15" s="72">
        <v>0.2286</v>
      </c>
      <c r="G15" s="72">
        <v>4.0779999999999999E-4</v>
      </c>
      <c r="H15" s="72">
        <v>3.2560000000000002E-3</v>
      </c>
      <c r="I15" s="72">
        <v>0.19</v>
      </c>
      <c r="J15" s="72">
        <v>1.1999999999999999E-3</v>
      </c>
      <c r="K15" s="72">
        <v>4.0000000000000002E-4</v>
      </c>
      <c r="L15" s="72">
        <v>1E-4</v>
      </c>
      <c r="M15" s="72">
        <v>1E-4</v>
      </c>
      <c r="N15" s="72">
        <v>1.7000000000000001E-3</v>
      </c>
      <c r="O15" s="72">
        <v>3.4999999999999996E-3</v>
      </c>
      <c r="P15" s="72">
        <v>0.35</v>
      </c>
      <c r="Q15" s="72">
        <v>0.4</v>
      </c>
      <c r="R15" s="74">
        <f t="shared" ref="R15:R28" si="1">IF((SUM(J15:O15)&gt;0),AVERAGE(J15:O15),"")</f>
        <v>1.1666666666666665E-3</v>
      </c>
      <c r="S15" s="73">
        <f t="shared" si="0"/>
        <v>0.375</v>
      </c>
    </row>
    <row r="16" spans="1:19" x14ac:dyDescent="0.25">
      <c r="A16" s="38" t="s">
        <v>374</v>
      </c>
      <c r="C16" s="108">
        <v>126</v>
      </c>
      <c r="D16" s="109">
        <v>25</v>
      </c>
      <c r="E16" s="90"/>
      <c r="F16" s="72">
        <v>4.8599999999999997E-2</v>
      </c>
      <c r="G16" s="72">
        <v>1.02103E-2</v>
      </c>
      <c r="H16" s="72">
        <v>1.4619E-2</v>
      </c>
      <c r="I16" s="72">
        <v>1.3999999999999999E-2</v>
      </c>
      <c r="J16" s="72">
        <v>9.8999999999999991E-3</v>
      </c>
      <c r="K16" s="72">
        <v>9.7999999999999997E-3</v>
      </c>
      <c r="L16" s="72">
        <v>4.8999999999999998E-3</v>
      </c>
      <c r="M16" s="72">
        <v>1.3999999999999999E-2</v>
      </c>
      <c r="N16" s="72">
        <v>1.7000000000000001E-2</v>
      </c>
      <c r="O16" s="72">
        <v>1.1000000000000001E-2</v>
      </c>
      <c r="P16" s="72">
        <v>5.7000000000000002E-2</v>
      </c>
      <c r="Q16" s="72">
        <v>3.9E-2</v>
      </c>
      <c r="R16" s="74">
        <f t="shared" si="1"/>
        <v>1.1099999999999999E-2</v>
      </c>
      <c r="S16" s="73">
        <f t="shared" si="0"/>
        <v>4.8000000000000001E-2</v>
      </c>
    </row>
    <row r="17" spans="1:19" x14ac:dyDescent="0.25">
      <c r="A17" s="38" t="s">
        <v>24</v>
      </c>
      <c r="C17" s="108">
        <v>145</v>
      </c>
      <c r="D17" s="109">
        <v>5.8</v>
      </c>
      <c r="E17" s="90"/>
      <c r="F17" s="72">
        <v>2.5999999999999999E-3</v>
      </c>
      <c r="G17" s="72">
        <v>3.2517799999999999E-2</v>
      </c>
      <c r="H17" s="72">
        <v>4.0964E-2</v>
      </c>
      <c r="I17" s="72">
        <v>2.7999999999999997E-2</v>
      </c>
      <c r="J17" s="72">
        <v>4.8000000000000001E-2</v>
      </c>
      <c r="K17" s="72">
        <v>0.1</v>
      </c>
      <c r="L17" s="72">
        <v>6.0999999999999999E-2</v>
      </c>
      <c r="M17" s="72">
        <v>9.5000000000000001E-2</v>
      </c>
      <c r="N17" s="72">
        <v>0.11</v>
      </c>
      <c r="O17" s="72">
        <v>0.06</v>
      </c>
      <c r="P17" s="72">
        <v>7.0999999999999995E-3</v>
      </c>
      <c r="Q17" s="72">
        <v>6.8000000000000005E-3</v>
      </c>
      <c r="R17" s="74">
        <f t="shared" si="1"/>
        <v>7.9000000000000001E-2</v>
      </c>
      <c r="S17" s="73">
        <f t="shared" si="0"/>
        <v>6.9499999999999996E-3</v>
      </c>
    </row>
    <row r="18" spans="1:19" x14ac:dyDescent="0.25">
      <c r="A18" s="38" t="s">
        <v>25</v>
      </c>
      <c r="C18" s="108">
        <v>168</v>
      </c>
      <c r="D18" s="109">
        <v>0.65</v>
      </c>
      <c r="E18" s="90"/>
      <c r="F18" s="72">
        <v>1.9599999999999999E-4</v>
      </c>
      <c r="G18" s="72">
        <v>8.5934499999999997E-2</v>
      </c>
      <c r="H18" s="72">
        <v>1.6302000000000001E-2</v>
      </c>
      <c r="I18" s="72">
        <v>2.4E-2</v>
      </c>
      <c r="J18" s="72">
        <v>4.7E-2</v>
      </c>
      <c r="K18" s="72">
        <v>0.13</v>
      </c>
      <c r="L18" s="72">
        <v>0.14000000000000001</v>
      </c>
      <c r="M18" s="72">
        <v>0.15</v>
      </c>
      <c r="N18" s="72">
        <v>0.16</v>
      </c>
      <c r="O18" s="72">
        <v>2.7000000000000003E-2</v>
      </c>
      <c r="P18" s="72">
        <v>8.1000000000000013E-3</v>
      </c>
      <c r="Q18" s="72">
        <v>4.5000000000000005E-3</v>
      </c>
      <c r="R18" s="74">
        <f t="shared" si="1"/>
        <v>0.109</v>
      </c>
      <c r="S18" s="73">
        <f t="shared" si="0"/>
        <v>6.3000000000000009E-3</v>
      </c>
    </row>
    <row r="19" spans="1:19" x14ac:dyDescent="0.25">
      <c r="A19" s="38" t="s">
        <v>26</v>
      </c>
      <c r="C19" s="108">
        <v>239</v>
      </c>
      <c r="D19" s="109">
        <v>6.6E-3</v>
      </c>
      <c r="E19" s="90"/>
      <c r="F19" s="72">
        <v>1.01E-4</v>
      </c>
      <c r="G19" s="72">
        <v>1.18653E-2</v>
      </c>
      <c r="H19" s="72">
        <v>1.8799999999999999E-4</v>
      </c>
      <c r="I19" s="72">
        <v>6.5000000000000006E-3</v>
      </c>
      <c r="J19" s="72">
        <v>8.199999999999999E-3</v>
      </c>
      <c r="K19" s="72">
        <v>5.0999999999999997E-2</v>
      </c>
      <c r="L19" s="72">
        <v>6.6000000000000003E-2</v>
      </c>
      <c r="M19" s="72">
        <v>7.0000000000000007E-2</v>
      </c>
      <c r="N19" s="72">
        <v>6.6000000000000003E-2</v>
      </c>
      <c r="O19" s="72">
        <v>3.6000000000000004E-2</v>
      </c>
      <c r="P19" s="72">
        <v>8.9999999999999998E-4</v>
      </c>
      <c r="Q19" s="72">
        <v>1.1999999999999999E-3</v>
      </c>
      <c r="R19" s="74">
        <f t="shared" si="1"/>
        <v>4.9533333333333339E-2</v>
      </c>
      <c r="S19" s="73">
        <f t="shared" si="0"/>
        <v>1.0499999999999999E-3</v>
      </c>
    </row>
    <row r="20" spans="1:19" x14ac:dyDescent="0.25">
      <c r="A20" s="38"/>
      <c r="C20" s="121">
        <v>128.16999999999999</v>
      </c>
      <c r="D20" s="109">
        <v>19</v>
      </c>
      <c r="E20" s="33"/>
      <c r="F20" s="72"/>
      <c r="G20" s="72"/>
      <c r="H20" s="72"/>
      <c r="I20" s="72"/>
      <c r="J20" s="72"/>
      <c r="K20" s="72"/>
      <c r="L20" s="72"/>
      <c r="M20" s="72"/>
      <c r="N20" s="72"/>
      <c r="O20" s="72"/>
      <c r="P20" s="72"/>
      <c r="Q20" s="72"/>
      <c r="R20" s="74" t="str">
        <f t="shared" si="1"/>
        <v/>
      </c>
      <c r="S20" s="73" t="str">
        <f t="shared" si="0"/>
        <v/>
      </c>
    </row>
    <row r="21" spans="1:19" x14ac:dyDescent="0.25">
      <c r="A21" s="38"/>
      <c r="B21"/>
      <c r="C21" s="52"/>
      <c r="D21" s="33"/>
      <c r="E21" s="72"/>
      <c r="F21" s="72"/>
      <c r="G21" s="72"/>
      <c r="H21" s="72"/>
      <c r="I21" s="72"/>
      <c r="J21" s="72"/>
      <c r="K21" s="72"/>
      <c r="L21" s="72"/>
      <c r="M21" s="72"/>
      <c r="N21" s="72"/>
      <c r="O21" s="72"/>
      <c r="P21" s="72"/>
      <c r="Q21" s="72"/>
      <c r="R21" s="74" t="str">
        <f t="shared" si="1"/>
        <v/>
      </c>
      <c r="S21" s="73" t="str">
        <f t="shared" si="0"/>
        <v/>
      </c>
    </row>
    <row r="22" spans="1:19" x14ac:dyDescent="0.25">
      <c r="A22" s="66" t="s">
        <v>27</v>
      </c>
      <c r="B22"/>
      <c r="C22" s="52"/>
      <c r="D22" s="33"/>
      <c r="E22" s="72"/>
      <c r="F22" s="72"/>
      <c r="G22" s="72"/>
      <c r="H22" s="72"/>
      <c r="I22" s="72"/>
      <c r="J22" s="72"/>
      <c r="K22" s="72"/>
      <c r="L22" s="72"/>
      <c r="M22" s="72"/>
      <c r="N22" s="72"/>
      <c r="O22" s="72"/>
      <c r="P22" s="72"/>
      <c r="Q22" s="72"/>
      <c r="R22" s="74" t="str">
        <f t="shared" si="1"/>
        <v/>
      </c>
      <c r="S22" s="73" t="str">
        <f t="shared" si="0"/>
        <v/>
      </c>
    </row>
    <row r="23" spans="1:19" x14ac:dyDescent="0.25">
      <c r="A23" s="38" t="s">
        <v>28</v>
      </c>
      <c r="C23" s="108">
        <v>81</v>
      </c>
      <c r="D23" s="109">
        <v>36</v>
      </c>
      <c r="E23" s="90"/>
      <c r="F23" s="72">
        <v>0.23200000000000001</v>
      </c>
      <c r="G23" s="72">
        <v>3.7730000000000001E-4</v>
      </c>
      <c r="H23" s="72">
        <v>5.7512000000000001E-2</v>
      </c>
      <c r="I23" s="72">
        <v>5.2999999999999999E-2</v>
      </c>
      <c r="J23" s="72">
        <v>1E-4</v>
      </c>
      <c r="K23" s="72">
        <v>1E-4</v>
      </c>
      <c r="L23" s="72">
        <v>1E-4</v>
      </c>
      <c r="M23" s="72">
        <v>1E-4</v>
      </c>
      <c r="N23" s="72">
        <v>1E-4</v>
      </c>
      <c r="O23" s="72">
        <v>1E-4</v>
      </c>
      <c r="P23" s="72">
        <v>0.17</v>
      </c>
      <c r="Q23" s="72">
        <v>1.8000000000000002E-2</v>
      </c>
      <c r="R23" s="74">
        <f t="shared" si="1"/>
        <v>1E-4</v>
      </c>
      <c r="S23" s="73">
        <f t="shared" si="0"/>
        <v>9.4E-2</v>
      </c>
    </row>
    <row r="24" spans="1:19" x14ac:dyDescent="0.25">
      <c r="A24" s="38" t="s">
        <v>29</v>
      </c>
      <c r="C24" s="108">
        <v>102</v>
      </c>
      <c r="D24" s="109">
        <v>5.4</v>
      </c>
      <c r="E24" s="90"/>
      <c r="F24" s="72">
        <v>4.3499999999999997E-2</v>
      </c>
      <c r="G24" s="72">
        <v>3.5942999999999999E-3</v>
      </c>
      <c r="H24" s="72">
        <v>0.23274800000000001</v>
      </c>
      <c r="I24" s="72">
        <v>0.11</v>
      </c>
      <c r="J24" s="72">
        <v>2E-3</v>
      </c>
      <c r="K24" s="72">
        <v>1E-4</v>
      </c>
      <c r="L24" s="72">
        <v>1E-4</v>
      </c>
      <c r="M24" s="72">
        <v>1E-4</v>
      </c>
      <c r="N24" s="72">
        <v>8.0000000000000004E-4</v>
      </c>
      <c r="O24" s="72">
        <v>1.7000000000000001E-3</v>
      </c>
      <c r="P24" s="72">
        <v>0.17</v>
      </c>
      <c r="Q24" s="72">
        <v>0.28999999999999998</v>
      </c>
      <c r="R24" s="74">
        <f t="shared" si="1"/>
        <v>7.9999999999999993E-4</v>
      </c>
      <c r="S24" s="73">
        <f t="shared" si="0"/>
        <v>0.22999999999999998</v>
      </c>
    </row>
    <row r="25" spans="1:19" x14ac:dyDescent="0.25">
      <c r="A25" s="38" t="s">
        <v>30</v>
      </c>
      <c r="C25" s="108">
        <v>130</v>
      </c>
      <c r="D25" s="109">
        <v>0.43</v>
      </c>
      <c r="E25" s="90"/>
      <c r="F25" s="72">
        <v>0.20180000000000001</v>
      </c>
      <c r="G25" s="72">
        <v>3.7281000000000002E-2</v>
      </c>
      <c r="H25" s="72">
        <v>0.35975299999999999</v>
      </c>
      <c r="I25" s="72">
        <v>6.3E-3</v>
      </c>
      <c r="J25" s="72">
        <v>3.4000000000000002E-2</v>
      </c>
      <c r="K25" s="72">
        <v>9.1999999999999998E-3</v>
      </c>
      <c r="L25" s="72">
        <v>5.5000000000000005E-3</v>
      </c>
      <c r="M25" s="72">
        <v>6.8999999999999999E-3</v>
      </c>
      <c r="N25" s="72">
        <v>1.3999999999999999E-2</v>
      </c>
      <c r="O25" s="72">
        <v>3.7000000000000005E-2</v>
      </c>
      <c r="P25" s="72">
        <v>1.1000000000000001E-2</v>
      </c>
      <c r="Q25" s="72">
        <v>3.5000000000000003E-2</v>
      </c>
      <c r="R25" s="74">
        <f t="shared" si="1"/>
        <v>1.7766666666666667E-2</v>
      </c>
      <c r="S25" s="73">
        <f t="shared" si="0"/>
        <v>2.3000000000000003E-2</v>
      </c>
    </row>
    <row r="26" spans="1:19" x14ac:dyDescent="0.25">
      <c r="A26" s="38" t="s">
        <v>23</v>
      </c>
      <c r="C26" s="108">
        <v>159</v>
      </c>
      <c r="D26" s="109">
        <v>3.4000000000000002E-2</v>
      </c>
      <c r="E26" s="90"/>
      <c r="F26" s="72">
        <v>8.1900000000000001E-2</v>
      </c>
      <c r="G26" s="72">
        <v>0.1302663</v>
      </c>
      <c r="H26" s="72">
        <v>6.0361999999999999E-2</v>
      </c>
      <c r="I26" s="72">
        <v>9.3000000000000013E-2</v>
      </c>
      <c r="J26" s="72">
        <v>0.11</v>
      </c>
      <c r="K26" s="72">
        <v>3.9E-2</v>
      </c>
      <c r="L26" s="72">
        <v>0.03</v>
      </c>
      <c r="M26" s="72">
        <v>3.4000000000000002E-2</v>
      </c>
      <c r="N26" s="72">
        <v>0.04</v>
      </c>
      <c r="O26" s="72">
        <v>0.1</v>
      </c>
      <c r="P26" s="72">
        <v>2.8000000000000004E-3</v>
      </c>
      <c r="Q26" s="72">
        <v>3.6000000000000004E-2</v>
      </c>
      <c r="R26" s="74">
        <f t="shared" si="1"/>
        <v>5.8833333333333328E-2</v>
      </c>
      <c r="S26" s="73">
        <f t="shared" si="0"/>
        <v>1.9400000000000001E-2</v>
      </c>
    </row>
    <row r="27" spans="1:19" x14ac:dyDescent="0.25">
      <c r="A27" s="38" t="s">
        <v>24</v>
      </c>
      <c r="C27" s="108">
        <v>200</v>
      </c>
      <c r="D27" s="109">
        <v>7.6000000000000004E-4</v>
      </c>
      <c r="E27" s="90"/>
      <c r="F27" s="72">
        <v>4.4000000000000003E-3</v>
      </c>
      <c r="G27" s="72">
        <v>0.27761229999999998</v>
      </c>
      <c r="H27" s="72">
        <v>0.15428500000000001</v>
      </c>
      <c r="I27" s="72">
        <v>0.2</v>
      </c>
      <c r="J27" s="72">
        <v>0.32</v>
      </c>
      <c r="K27" s="72">
        <v>0.23</v>
      </c>
      <c r="L27" s="72">
        <v>0.21</v>
      </c>
      <c r="M27" s="72">
        <v>0.17</v>
      </c>
      <c r="N27" s="72">
        <v>0.2</v>
      </c>
      <c r="O27" s="72">
        <v>0.3</v>
      </c>
      <c r="P27" s="72">
        <v>2.7000000000000003E-2</v>
      </c>
      <c r="Q27" s="72">
        <v>8.8999999999999999E-3</v>
      </c>
      <c r="R27" s="74">
        <f t="shared" si="1"/>
        <v>0.23833333333333337</v>
      </c>
      <c r="S27" s="73">
        <f t="shared" si="0"/>
        <v>1.7950000000000001E-2</v>
      </c>
    </row>
    <row r="28" spans="1:19" x14ac:dyDescent="0.25">
      <c r="A28" s="38" t="s">
        <v>31</v>
      </c>
      <c r="C28" s="108">
        <v>269</v>
      </c>
      <c r="D28" s="109">
        <v>3.0000000000000001E-6</v>
      </c>
      <c r="E28" s="90"/>
      <c r="F28" s="72">
        <v>5.9999999999999995E-4</v>
      </c>
      <c r="G28" s="72">
        <v>0.40319874999999999</v>
      </c>
      <c r="H28" s="72">
        <v>2.5100000000000001E-2</v>
      </c>
      <c r="I28" s="72">
        <v>0.24299999999999999</v>
      </c>
      <c r="J28" s="72">
        <v>0.42000000000000004</v>
      </c>
      <c r="K28" s="72">
        <v>0.43000000000000005</v>
      </c>
      <c r="L28" s="72">
        <v>0.48000000000000004</v>
      </c>
      <c r="M28" s="72">
        <v>0.45</v>
      </c>
      <c r="N28" s="72">
        <v>0.39</v>
      </c>
      <c r="O28" s="72">
        <v>0.42</v>
      </c>
      <c r="P28" s="72">
        <v>4.3999999999999997E-2</v>
      </c>
      <c r="Q28" s="72">
        <v>1.4E-3</v>
      </c>
      <c r="R28" s="74">
        <f t="shared" si="1"/>
        <v>0.43166666666666664</v>
      </c>
      <c r="S28" s="73">
        <f t="shared" si="0"/>
        <v>2.2699999999999998E-2</v>
      </c>
    </row>
    <row r="29" spans="1:19" x14ac:dyDescent="0.25">
      <c r="A29" s="38" t="s">
        <v>32</v>
      </c>
      <c r="C29" s="122">
        <v>88.15</v>
      </c>
      <c r="D29" s="109">
        <v>43000</v>
      </c>
      <c r="E29" s="90"/>
      <c r="F29" s="72">
        <v>0</v>
      </c>
      <c r="G29" s="72">
        <v>0</v>
      </c>
      <c r="H29" s="72">
        <v>0</v>
      </c>
      <c r="I29" s="72"/>
      <c r="J29" s="72"/>
      <c r="K29" s="72"/>
      <c r="L29" s="72"/>
      <c r="M29" s="72"/>
      <c r="N29" s="72"/>
      <c r="O29" s="72"/>
      <c r="P29" s="72"/>
      <c r="Q29" s="72">
        <v>5.0000000000000001E-4</v>
      </c>
      <c r="R29" s="74"/>
      <c r="S29" s="73"/>
    </row>
    <row r="30" spans="1:19" x14ac:dyDescent="0.25">
      <c r="A30" s="38"/>
      <c r="B30"/>
      <c r="C30"/>
      <c r="D30"/>
      <c r="E30" s="72"/>
      <c r="F30" s="72"/>
      <c r="G30" s="72"/>
      <c r="H30" s="72"/>
      <c r="I30" s="72"/>
      <c r="J30" s="72"/>
      <c r="K30" s="72"/>
      <c r="L30" s="72"/>
      <c r="M30" s="72"/>
      <c r="N30" s="72"/>
      <c r="O30" s="72"/>
      <c r="P30" s="72"/>
      <c r="Q30" s="72"/>
      <c r="R30" s="74"/>
      <c r="S30" s="73"/>
    </row>
    <row r="31" spans="1:19" x14ac:dyDescent="0.25">
      <c r="A31" s="38"/>
      <c r="B31"/>
      <c r="C31"/>
      <c r="D31"/>
      <c r="E31" s="74"/>
      <c r="F31" s="72"/>
      <c r="G31" s="72"/>
      <c r="H31" s="72"/>
      <c r="I31" s="72"/>
      <c r="J31" s="72"/>
      <c r="K31" s="72"/>
      <c r="L31" s="72"/>
      <c r="M31" s="72"/>
      <c r="N31" s="72"/>
      <c r="O31" s="72"/>
      <c r="P31" s="72"/>
      <c r="Q31" s="72"/>
      <c r="R31" s="74"/>
      <c r="S31" s="73"/>
    </row>
    <row r="32" spans="1:19" x14ac:dyDescent="0.25">
      <c r="A32" s="92" t="s">
        <v>336</v>
      </c>
      <c r="B32" s="127"/>
      <c r="C32" s="127"/>
      <c r="D32" s="127"/>
      <c r="E32" s="93">
        <f>SUM(E13:E29)</f>
        <v>0</v>
      </c>
      <c r="F32" s="94">
        <f t="shared" ref="F32:H32" si="2">SUM(F13:F30)</f>
        <v>1.0000969999999998</v>
      </c>
      <c r="G32" s="94">
        <f t="shared" si="2"/>
        <v>0.99476995000000001</v>
      </c>
      <c r="H32" s="94">
        <f t="shared" si="2"/>
        <v>0.98200900000000002</v>
      </c>
      <c r="I32" s="94">
        <f>SUM(I13:I30)</f>
        <v>0.99379999999999991</v>
      </c>
      <c r="J32" s="94">
        <f t="shared" ref="J32:Q32" si="3">SUM(J13:J30)</f>
        <v>1.0005000000000002</v>
      </c>
      <c r="K32" s="94">
        <f t="shared" si="3"/>
        <v>0.99970000000000003</v>
      </c>
      <c r="L32" s="94">
        <f t="shared" si="3"/>
        <v>0.99780000000000002</v>
      </c>
      <c r="M32" s="94">
        <f t="shared" si="3"/>
        <v>0.99029999999999996</v>
      </c>
      <c r="N32" s="94">
        <f t="shared" si="3"/>
        <v>0.99970000000000003</v>
      </c>
      <c r="O32" s="94">
        <f t="shared" si="3"/>
        <v>0.99639999999999995</v>
      </c>
      <c r="P32" s="94">
        <f t="shared" si="3"/>
        <v>1.0079000000000002</v>
      </c>
      <c r="Q32" s="94">
        <f t="shared" si="3"/>
        <v>1.0013000000000001</v>
      </c>
      <c r="R32" s="93">
        <f>SUM(R13:R28)</f>
        <v>0.99740000000000006</v>
      </c>
      <c r="S32" s="95">
        <f>SUM(S13:S28)</f>
        <v>1.0043500000000001</v>
      </c>
    </row>
    <row r="33" spans="1:19" x14ac:dyDescent="0.25">
      <c r="B33"/>
      <c r="C33"/>
      <c r="D33"/>
      <c r="E33"/>
      <c r="F33"/>
      <c r="G33"/>
      <c r="H33"/>
      <c r="I33"/>
      <c r="J33"/>
      <c r="K33"/>
      <c r="L33"/>
      <c r="M33"/>
      <c r="N33"/>
      <c r="O33"/>
      <c r="P33"/>
      <c r="Q33"/>
      <c r="R33"/>
      <c r="S33"/>
    </row>
    <row r="34" spans="1:19" x14ac:dyDescent="0.25">
      <c r="B34"/>
      <c r="C34"/>
      <c r="D34"/>
      <c r="E34"/>
      <c r="F34" s="31" t="s">
        <v>33</v>
      </c>
      <c r="G34"/>
      <c r="H34"/>
      <c r="I34"/>
      <c r="J34"/>
      <c r="K34"/>
      <c r="L34"/>
      <c r="M34"/>
      <c r="N34"/>
      <c r="O34"/>
      <c r="P34"/>
      <c r="Q34"/>
      <c r="R34"/>
      <c r="S34"/>
    </row>
    <row r="35" spans="1:19" ht="15" customHeight="1" x14ac:dyDescent="0.25">
      <c r="B35"/>
      <c r="C35"/>
      <c r="D35"/>
      <c r="E35" s="31">
        <v>1</v>
      </c>
      <c r="F35" t="s">
        <v>34</v>
      </c>
      <c r="G35"/>
      <c r="H35"/>
      <c r="I35"/>
      <c r="J35"/>
      <c r="K35"/>
      <c r="L35"/>
      <c r="M35"/>
      <c r="N35"/>
      <c r="O35"/>
      <c r="P35"/>
      <c r="Q35"/>
      <c r="R35"/>
      <c r="S35"/>
    </row>
    <row r="36" spans="1:19" x14ac:dyDescent="0.25">
      <c r="B36"/>
      <c r="C36"/>
      <c r="D36"/>
      <c r="E36" s="31">
        <v>2</v>
      </c>
      <c r="F36" t="s">
        <v>35</v>
      </c>
      <c r="G36"/>
      <c r="H36"/>
      <c r="I36"/>
      <c r="J36"/>
      <c r="K36"/>
      <c r="L36"/>
      <c r="M36"/>
      <c r="N36"/>
      <c r="O36"/>
      <c r="P36"/>
      <c r="Q36"/>
      <c r="R36"/>
      <c r="S36"/>
    </row>
    <row r="37" spans="1:19" x14ac:dyDescent="0.25">
      <c r="A37" s="31"/>
      <c r="B37"/>
      <c r="C37"/>
      <c r="D37"/>
      <c r="E37" s="31">
        <v>3</v>
      </c>
      <c r="F37" t="s">
        <v>0</v>
      </c>
      <c r="G37"/>
      <c r="H37"/>
      <c r="I37"/>
      <c r="J37"/>
      <c r="K37"/>
      <c r="L37"/>
      <c r="M37"/>
      <c r="N37"/>
      <c r="O37"/>
      <c r="P37"/>
      <c r="Q37"/>
      <c r="R37"/>
      <c r="S37"/>
    </row>
    <row r="38" spans="1:19" x14ac:dyDescent="0.25">
      <c r="B38"/>
      <c r="C38"/>
      <c r="D38"/>
      <c r="E38" s="31">
        <v>4</v>
      </c>
      <c r="F38" t="s">
        <v>316</v>
      </c>
      <c r="G38"/>
      <c r="H38"/>
      <c r="I38"/>
      <c r="J38"/>
      <c r="K38"/>
      <c r="L38"/>
      <c r="M38"/>
      <c r="N38"/>
      <c r="O38"/>
      <c r="P38"/>
      <c r="Q38"/>
      <c r="R38"/>
      <c r="S38"/>
    </row>
    <row r="39" spans="1:19" x14ac:dyDescent="0.25">
      <c r="B39"/>
      <c r="C39"/>
      <c r="D39"/>
      <c r="E39" s="31">
        <v>5</v>
      </c>
      <c r="F39" t="s">
        <v>318</v>
      </c>
      <c r="G39"/>
      <c r="H39"/>
      <c r="I39"/>
      <c r="J39"/>
      <c r="K39"/>
      <c r="L39"/>
      <c r="M39"/>
      <c r="N39"/>
      <c r="O39"/>
      <c r="P39"/>
      <c r="Q39"/>
      <c r="R39"/>
      <c r="S39"/>
    </row>
    <row r="40" spans="1:19" x14ac:dyDescent="0.25">
      <c r="B40"/>
      <c r="C40"/>
      <c r="D40"/>
      <c r="E40" s="31">
        <v>6</v>
      </c>
      <c r="F40" t="s">
        <v>320</v>
      </c>
      <c r="G40"/>
      <c r="H40"/>
      <c r="I40"/>
      <c r="J40"/>
      <c r="K40"/>
      <c r="L40"/>
      <c r="M40"/>
      <c r="N40"/>
      <c r="O40"/>
      <c r="P40"/>
      <c r="Q40"/>
      <c r="R40"/>
      <c r="S40"/>
    </row>
    <row r="41" spans="1:19" x14ac:dyDescent="0.25">
      <c r="B41"/>
      <c r="C41"/>
      <c r="D41"/>
      <c r="E41" s="31">
        <v>7</v>
      </c>
      <c r="F41" t="s">
        <v>325</v>
      </c>
      <c r="G41"/>
      <c r="H41"/>
      <c r="I41"/>
      <c r="J41"/>
      <c r="K41"/>
      <c r="L41"/>
      <c r="M41"/>
      <c r="N41"/>
      <c r="O41"/>
      <c r="P41"/>
      <c r="Q41"/>
      <c r="R41"/>
      <c r="S41"/>
    </row>
    <row r="42" spans="1:19" x14ac:dyDescent="0.25">
      <c r="B42"/>
      <c r="C42"/>
      <c r="D42"/>
      <c r="E42"/>
      <c r="F42"/>
      <c r="G42"/>
      <c r="H42"/>
      <c r="I42"/>
      <c r="J42"/>
      <c r="K42"/>
      <c r="L42"/>
      <c r="M42"/>
      <c r="N42"/>
      <c r="O42"/>
      <c r="P42"/>
      <c r="Q42"/>
      <c r="R42"/>
      <c r="S42"/>
    </row>
    <row r="43" spans="1:19" x14ac:dyDescent="0.25">
      <c r="A43" s="123"/>
      <c r="B43"/>
      <c r="C43"/>
      <c r="D43"/>
      <c r="E43"/>
      <c r="F43"/>
      <c r="G43"/>
      <c r="H43"/>
      <c r="I43"/>
      <c r="J43"/>
      <c r="K43"/>
      <c r="L43"/>
      <c r="M43"/>
      <c r="N43"/>
      <c r="O43"/>
      <c r="P43"/>
      <c r="Q43"/>
      <c r="R43"/>
      <c r="S43"/>
    </row>
    <row r="44" spans="1:19" x14ac:dyDescent="0.25">
      <c r="B44"/>
      <c r="C44"/>
      <c r="D44"/>
      <c r="E44"/>
      <c r="F44"/>
      <c r="G44"/>
      <c r="H44"/>
      <c r="I44"/>
      <c r="J44"/>
      <c r="K44"/>
      <c r="L44"/>
      <c r="M44"/>
      <c r="N44"/>
      <c r="O44"/>
      <c r="P44"/>
      <c r="Q44"/>
      <c r="R44"/>
      <c r="S44"/>
    </row>
    <row r="45" spans="1:19" x14ac:dyDescent="0.25">
      <c r="B45"/>
      <c r="C45"/>
      <c r="D45"/>
      <c r="E45"/>
      <c r="F45"/>
      <c r="G45"/>
      <c r="H45"/>
      <c r="I45"/>
      <c r="J45"/>
      <c r="K45"/>
      <c r="L45"/>
      <c r="M45"/>
      <c r="N45"/>
      <c r="O45"/>
      <c r="P45"/>
      <c r="Q45"/>
      <c r="R45"/>
      <c r="S45"/>
    </row>
    <row r="46" spans="1:19" x14ac:dyDescent="0.25">
      <c r="B46"/>
      <c r="C46"/>
      <c r="D46"/>
      <c r="E46"/>
      <c r="F46"/>
      <c r="G46"/>
      <c r="H46"/>
      <c r="I46"/>
      <c r="J46"/>
      <c r="K46"/>
      <c r="L46"/>
      <c r="M46"/>
      <c r="N46"/>
      <c r="O46"/>
      <c r="P46"/>
      <c r="Q46"/>
      <c r="R46"/>
      <c r="S46"/>
    </row>
    <row r="47" spans="1:19" x14ac:dyDescent="0.25">
      <c r="B47"/>
      <c r="C47"/>
      <c r="D47"/>
      <c r="E47"/>
      <c r="F47"/>
      <c r="G47"/>
      <c r="H47"/>
      <c r="I47"/>
      <c r="J47"/>
      <c r="K47"/>
      <c r="L47"/>
      <c r="M47"/>
      <c r="N47"/>
      <c r="O47"/>
      <c r="P47"/>
      <c r="Q47"/>
      <c r="R47"/>
      <c r="S47"/>
    </row>
    <row r="48" spans="1:19" x14ac:dyDescent="0.25">
      <c r="B48"/>
      <c r="C48"/>
      <c r="D48"/>
      <c r="E48"/>
      <c r="F48"/>
      <c r="G48"/>
      <c r="H48"/>
      <c r="I48"/>
      <c r="J48"/>
      <c r="K48"/>
      <c r="L48"/>
      <c r="M48"/>
      <c r="N48"/>
      <c r="O48"/>
      <c r="P48"/>
      <c r="Q48"/>
      <c r="R48"/>
      <c r="S48"/>
    </row>
    <row r="49" spans="2:19" x14ac:dyDescent="0.25">
      <c r="B49"/>
      <c r="C49"/>
      <c r="D49"/>
      <c r="E49"/>
      <c r="F49"/>
      <c r="G49"/>
      <c r="H49"/>
      <c r="I49"/>
      <c r="J49"/>
      <c r="K49"/>
      <c r="L49"/>
      <c r="M49"/>
      <c r="N49"/>
      <c r="O49"/>
      <c r="P49"/>
      <c r="Q49"/>
      <c r="R49"/>
      <c r="S49"/>
    </row>
    <row r="50" spans="2:19" x14ac:dyDescent="0.25">
      <c r="B50"/>
      <c r="C50"/>
      <c r="D50"/>
      <c r="E50"/>
      <c r="F50"/>
      <c r="G50"/>
      <c r="H50"/>
      <c r="I50"/>
      <c r="J50"/>
      <c r="K50"/>
      <c r="L50"/>
      <c r="M50"/>
      <c r="N50"/>
      <c r="O50"/>
      <c r="P50"/>
      <c r="Q50"/>
      <c r="R50"/>
      <c r="S50"/>
    </row>
    <row r="51" spans="2:19" x14ac:dyDescent="0.25">
      <c r="B51"/>
      <c r="C51"/>
      <c r="D51"/>
      <c r="E51"/>
      <c r="F51"/>
      <c r="G51"/>
      <c r="H51"/>
      <c r="I51"/>
      <c r="J51"/>
      <c r="K51"/>
      <c r="L51"/>
      <c r="M51"/>
      <c r="N51"/>
      <c r="O51"/>
      <c r="P51"/>
      <c r="Q51"/>
      <c r="R51"/>
      <c r="S51"/>
    </row>
    <row r="52" spans="2:19" x14ac:dyDescent="0.25">
      <c r="B52"/>
      <c r="C52"/>
      <c r="D52"/>
      <c r="E52"/>
      <c r="F52"/>
      <c r="G52"/>
      <c r="H52"/>
      <c r="I52"/>
      <c r="J52"/>
      <c r="K52"/>
      <c r="L52"/>
      <c r="M52"/>
      <c r="N52"/>
      <c r="O52"/>
      <c r="P52"/>
      <c r="Q52"/>
      <c r="R52"/>
      <c r="S52"/>
    </row>
    <row r="53" spans="2:19" x14ac:dyDescent="0.25">
      <c r="B53"/>
      <c r="C53"/>
      <c r="D53"/>
      <c r="E53"/>
      <c r="F53"/>
      <c r="G53"/>
      <c r="H53"/>
      <c r="I53"/>
      <c r="J53"/>
      <c r="K53"/>
      <c r="L53"/>
      <c r="M53"/>
      <c r="N53"/>
      <c r="O53"/>
      <c r="P53"/>
      <c r="Q53"/>
      <c r="R53"/>
      <c r="S53"/>
    </row>
    <row r="54" spans="2:19" x14ac:dyDescent="0.25">
      <c r="B54"/>
      <c r="C54"/>
      <c r="D54"/>
      <c r="E54"/>
      <c r="F54"/>
      <c r="G54"/>
      <c r="H54"/>
      <c r="I54"/>
      <c r="J54"/>
      <c r="K54"/>
      <c r="L54"/>
      <c r="M54"/>
      <c r="N54"/>
      <c r="O54"/>
      <c r="P54"/>
      <c r="Q54"/>
      <c r="R54"/>
      <c r="S54"/>
    </row>
    <row r="55" spans="2:19" x14ac:dyDescent="0.25">
      <c r="B55"/>
      <c r="C55"/>
      <c r="D55"/>
      <c r="E55"/>
      <c r="F55"/>
      <c r="G55"/>
      <c r="H55"/>
      <c r="I55"/>
      <c r="J55"/>
      <c r="K55"/>
      <c r="L55"/>
      <c r="M55"/>
      <c r="N55"/>
      <c r="O55"/>
      <c r="P55"/>
      <c r="Q55"/>
      <c r="R55"/>
      <c r="S55"/>
    </row>
    <row r="56" spans="2:19" x14ac:dyDescent="0.25">
      <c r="B56"/>
      <c r="C56"/>
      <c r="D56"/>
      <c r="E56"/>
      <c r="F56"/>
      <c r="G56"/>
      <c r="H56"/>
      <c r="I56"/>
      <c r="J56"/>
      <c r="K56"/>
      <c r="L56"/>
      <c r="M56"/>
      <c r="N56"/>
      <c r="O56"/>
      <c r="P56"/>
      <c r="Q56"/>
      <c r="R56"/>
      <c r="S56"/>
    </row>
    <row r="57" spans="2:19" x14ac:dyDescent="0.25">
      <c r="B57"/>
      <c r="C57"/>
      <c r="D57"/>
      <c r="E57"/>
      <c r="F57"/>
      <c r="G57"/>
      <c r="H57"/>
      <c r="I57"/>
      <c r="J57"/>
      <c r="K57"/>
      <c r="L57"/>
      <c r="M57"/>
      <c r="N57"/>
      <c r="O57"/>
      <c r="P57"/>
      <c r="Q57"/>
      <c r="R57"/>
      <c r="S57"/>
    </row>
    <row r="58" spans="2:19" x14ac:dyDescent="0.25">
      <c r="B58"/>
      <c r="C58"/>
      <c r="D58"/>
      <c r="E58"/>
      <c r="F58"/>
      <c r="G58"/>
      <c r="H58"/>
      <c r="I58"/>
      <c r="J58"/>
      <c r="K58"/>
      <c r="L58"/>
      <c r="M58"/>
      <c r="N58"/>
      <c r="O58"/>
      <c r="P58"/>
      <c r="Q58"/>
      <c r="R58"/>
      <c r="S58"/>
    </row>
    <row r="59" spans="2:19" x14ac:dyDescent="0.25">
      <c r="B59"/>
      <c r="C59"/>
      <c r="D59"/>
      <c r="E59"/>
      <c r="F59"/>
      <c r="G59"/>
      <c r="H59"/>
      <c r="I59"/>
      <c r="J59"/>
      <c r="K59"/>
      <c r="L59"/>
      <c r="M59"/>
      <c r="N59"/>
      <c r="O59"/>
      <c r="P59"/>
      <c r="Q59"/>
      <c r="R59"/>
      <c r="S59"/>
    </row>
    <row r="60" spans="2:19" x14ac:dyDescent="0.25">
      <c r="F60"/>
      <c r="G60"/>
      <c r="H60"/>
      <c r="I60"/>
      <c r="J60"/>
      <c r="K60"/>
      <c r="L60"/>
      <c r="M60"/>
      <c r="N60"/>
      <c r="O60"/>
      <c r="P60"/>
      <c r="Q60"/>
      <c r="R60"/>
      <c r="S60"/>
    </row>
    <row r="61" spans="2:19" x14ac:dyDescent="0.25">
      <c r="F61"/>
      <c r="G61"/>
      <c r="H61"/>
      <c r="I61"/>
      <c r="J61"/>
      <c r="K61"/>
      <c r="L61"/>
      <c r="M61"/>
      <c r="N61"/>
      <c r="O61"/>
      <c r="P61"/>
      <c r="Q61"/>
      <c r="R61"/>
      <c r="S61"/>
    </row>
    <row r="62" spans="2:19" x14ac:dyDescent="0.25">
      <c r="F62"/>
      <c r="G62"/>
      <c r="H62"/>
      <c r="I62"/>
      <c r="J62"/>
      <c r="K62"/>
      <c r="L62"/>
      <c r="M62"/>
      <c r="N62"/>
      <c r="O62"/>
      <c r="P62"/>
      <c r="Q62"/>
      <c r="R62"/>
      <c r="S62"/>
    </row>
    <row r="63" spans="2:19" x14ac:dyDescent="0.25">
      <c r="F63"/>
      <c r="G63"/>
      <c r="H63"/>
      <c r="I63"/>
      <c r="J63"/>
      <c r="K63"/>
      <c r="L63"/>
      <c r="M63"/>
      <c r="N63"/>
      <c r="O63"/>
      <c r="P63"/>
      <c r="Q63"/>
      <c r="R63"/>
      <c r="S63"/>
    </row>
    <row r="64" spans="2:19" x14ac:dyDescent="0.25">
      <c r="F64"/>
      <c r="G64"/>
      <c r="H64"/>
      <c r="I64"/>
      <c r="J64"/>
      <c r="K64"/>
      <c r="L64"/>
      <c r="M64"/>
      <c r="N64"/>
      <c r="O64"/>
      <c r="P64"/>
      <c r="Q64"/>
      <c r="R64"/>
      <c r="S64"/>
    </row>
    <row r="65" spans="6:19" x14ac:dyDescent="0.25">
      <c r="F65"/>
      <c r="G65"/>
      <c r="H65"/>
      <c r="I65"/>
      <c r="J65"/>
      <c r="K65"/>
      <c r="L65"/>
      <c r="M65"/>
      <c r="N65"/>
      <c r="O65"/>
      <c r="P65"/>
      <c r="Q65"/>
      <c r="R65"/>
      <c r="S65"/>
    </row>
    <row r="66" spans="6:19" x14ac:dyDescent="0.25">
      <c r="F66"/>
      <c r="G66"/>
      <c r="H66"/>
      <c r="I66"/>
      <c r="J66"/>
      <c r="K66"/>
      <c r="L66"/>
      <c r="M66"/>
      <c r="N66"/>
      <c r="O66"/>
      <c r="P66"/>
      <c r="Q66"/>
      <c r="R66"/>
      <c r="S66"/>
    </row>
    <row r="67" spans="6:19" x14ac:dyDescent="0.25">
      <c r="F67"/>
      <c r="G67"/>
      <c r="H67"/>
      <c r="I67"/>
      <c r="J67"/>
      <c r="K67"/>
      <c r="L67"/>
      <c r="M67"/>
      <c r="N67"/>
      <c r="O67"/>
      <c r="P67"/>
      <c r="Q67"/>
      <c r="R67"/>
      <c r="S67"/>
    </row>
    <row r="68" spans="6:19" x14ac:dyDescent="0.25">
      <c r="F68"/>
      <c r="G68"/>
      <c r="H68"/>
      <c r="I68"/>
      <c r="J68"/>
      <c r="K68"/>
      <c r="L68"/>
      <c r="M68"/>
      <c r="N68"/>
      <c r="O68"/>
      <c r="P68"/>
      <c r="Q68"/>
      <c r="R68"/>
      <c r="S68"/>
    </row>
    <row r="69" spans="6:19" x14ac:dyDescent="0.25">
      <c r="F69"/>
      <c r="G69"/>
      <c r="H69"/>
      <c r="I69"/>
      <c r="J69"/>
      <c r="K69"/>
      <c r="L69"/>
      <c r="M69"/>
      <c r="N69"/>
      <c r="O69"/>
      <c r="P69"/>
      <c r="Q69"/>
      <c r="R69"/>
      <c r="S69"/>
    </row>
    <row r="70" spans="6:19" x14ac:dyDescent="0.25">
      <c r="F70"/>
      <c r="G70"/>
      <c r="H70"/>
      <c r="I70"/>
      <c r="J70"/>
      <c r="K70"/>
      <c r="L70"/>
      <c r="M70"/>
      <c r="N70"/>
      <c r="O70"/>
      <c r="P70"/>
      <c r="Q70"/>
      <c r="R70"/>
      <c r="S70"/>
    </row>
    <row r="71" spans="6:19" x14ac:dyDescent="0.25">
      <c r="F71"/>
      <c r="G71"/>
      <c r="H71"/>
      <c r="I71"/>
      <c r="J71"/>
      <c r="K71"/>
      <c r="L71"/>
      <c r="M71"/>
      <c r="N71"/>
      <c r="O71"/>
      <c r="P71"/>
      <c r="Q71"/>
      <c r="R71"/>
      <c r="S71"/>
    </row>
    <row r="72" spans="6:19" x14ac:dyDescent="0.25">
      <c r="F72"/>
      <c r="G72"/>
      <c r="H72"/>
      <c r="I72"/>
      <c r="J72"/>
      <c r="K72"/>
      <c r="L72"/>
      <c r="M72"/>
      <c r="N72"/>
      <c r="O72"/>
      <c r="P72"/>
      <c r="Q72"/>
      <c r="R72"/>
      <c r="S72"/>
    </row>
    <row r="73" spans="6:19" x14ac:dyDescent="0.25">
      <c r="F73"/>
      <c r="G73"/>
      <c r="H73"/>
      <c r="I73"/>
      <c r="J73"/>
      <c r="K73"/>
      <c r="L73"/>
      <c r="M73"/>
      <c r="N73"/>
      <c r="O73"/>
      <c r="P73"/>
      <c r="Q73"/>
      <c r="R73"/>
      <c r="S73"/>
    </row>
    <row r="74" spans="6:19" x14ac:dyDescent="0.25">
      <c r="F74"/>
      <c r="G74"/>
      <c r="H74"/>
      <c r="I74"/>
      <c r="J74"/>
      <c r="K74"/>
      <c r="L74"/>
      <c r="M74"/>
      <c r="N74"/>
      <c r="O74"/>
      <c r="P74"/>
      <c r="Q74"/>
      <c r="R74"/>
      <c r="S74"/>
    </row>
    <row r="75" spans="6:19" x14ac:dyDescent="0.25">
      <c r="F75"/>
      <c r="G75"/>
      <c r="H75"/>
      <c r="I75"/>
      <c r="J75"/>
      <c r="K75"/>
      <c r="L75"/>
      <c r="M75"/>
      <c r="N75"/>
      <c r="O75"/>
      <c r="P75"/>
      <c r="Q75"/>
      <c r="R75"/>
      <c r="S75"/>
    </row>
    <row r="76" spans="6:19" x14ac:dyDescent="0.25">
      <c r="F76"/>
      <c r="G76"/>
      <c r="H76"/>
      <c r="I76"/>
      <c r="J76"/>
      <c r="K76"/>
      <c r="L76"/>
      <c r="M76"/>
      <c r="N76"/>
      <c r="O76"/>
      <c r="P76"/>
      <c r="Q76"/>
      <c r="R76"/>
      <c r="S76"/>
    </row>
    <row r="77" spans="6:19" x14ac:dyDescent="0.25">
      <c r="F77"/>
      <c r="G77"/>
      <c r="H77"/>
      <c r="I77"/>
      <c r="J77"/>
      <c r="K77"/>
      <c r="L77"/>
      <c r="M77"/>
      <c r="N77"/>
      <c r="O77"/>
      <c r="P77"/>
      <c r="Q77"/>
      <c r="R77"/>
      <c r="S77"/>
    </row>
    <row r="78" spans="6:19" x14ac:dyDescent="0.25">
      <c r="F78"/>
      <c r="G78"/>
      <c r="H78"/>
      <c r="I78"/>
      <c r="J78"/>
      <c r="K78"/>
      <c r="L78"/>
      <c r="M78"/>
      <c r="N78"/>
      <c r="O78"/>
      <c r="P78"/>
      <c r="Q78"/>
      <c r="R78"/>
      <c r="S78"/>
    </row>
    <row r="79" spans="6:19" x14ac:dyDescent="0.25">
      <c r="F79"/>
      <c r="G79"/>
      <c r="H79"/>
      <c r="I79"/>
      <c r="J79"/>
      <c r="K79"/>
      <c r="L79"/>
      <c r="M79"/>
      <c r="N79"/>
      <c r="O79"/>
      <c r="P79"/>
      <c r="Q79"/>
      <c r="R79"/>
      <c r="S79"/>
    </row>
    <row r="80" spans="6:19" x14ac:dyDescent="0.25">
      <c r="F80"/>
      <c r="G80"/>
      <c r="H80"/>
      <c r="I80"/>
      <c r="J80"/>
      <c r="K80"/>
      <c r="L80"/>
      <c r="M80"/>
      <c r="N80"/>
      <c r="O80"/>
      <c r="P80"/>
      <c r="Q80"/>
      <c r="R80"/>
      <c r="S80"/>
    </row>
    <row r="81" spans="6:19" x14ac:dyDescent="0.25">
      <c r="F81"/>
      <c r="G81"/>
      <c r="H81"/>
      <c r="I81"/>
      <c r="J81"/>
      <c r="K81"/>
      <c r="L81"/>
      <c r="M81"/>
      <c r="N81"/>
      <c r="O81"/>
      <c r="P81"/>
      <c r="Q81"/>
      <c r="R81"/>
      <c r="S81"/>
    </row>
    <row r="82" spans="6:19" x14ac:dyDescent="0.25">
      <c r="F82"/>
      <c r="G82"/>
      <c r="H82"/>
      <c r="I82"/>
      <c r="J82"/>
      <c r="K82"/>
      <c r="L82"/>
      <c r="M82"/>
      <c r="N82"/>
      <c r="O82"/>
      <c r="P82"/>
      <c r="Q82"/>
      <c r="R82"/>
      <c r="S82"/>
    </row>
    <row r="83" spans="6:19" x14ac:dyDescent="0.25">
      <c r="F83"/>
      <c r="G83"/>
      <c r="H83"/>
      <c r="I83"/>
      <c r="J83"/>
      <c r="K83"/>
      <c r="L83"/>
      <c r="M83"/>
      <c r="N83"/>
      <c r="O83"/>
      <c r="P83" s="32"/>
      <c r="Q83"/>
      <c r="R83"/>
      <c r="S83"/>
    </row>
    <row r="84" spans="6:19" x14ac:dyDescent="0.25">
      <c r="F84"/>
      <c r="G84"/>
      <c r="H84"/>
      <c r="I84"/>
      <c r="J84"/>
      <c r="K84"/>
      <c r="L84"/>
      <c r="M84"/>
      <c r="N84"/>
      <c r="O84"/>
      <c r="P84"/>
      <c r="Q84"/>
      <c r="R84" s="33"/>
      <c r="S84"/>
    </row>
    <row r="85" spans="6:19" x14ac:dyDescent="0.25">
      <c r="F85"/>
      <c r="G85"/>
      <c r="H85"/>
      <c r="I85"/>
      <c r="J85"/>
      <c r="K85"/>
      <c r="L85"/>
      <c r="M85"/>
      <c r="N85"/>
      <c r="O85"/>
      <c r="P85"/>
      <c r="Q85"/>
      <c r="R85" s="33"/>
      <c r="S85"/>
    </row>
    <row r="86" spans="6:19" x14ac:dyDescent="0.25">
      <c r="F86"/>
      <c r="G86"/>
      <c r="H86"/>
      <c r="I86"/>
      <c r="J86"/>
      <c r="K86"/>
      <c r="L86"/>
      <c r="M86"/>
      <c r="N86"/>
      <c r="O86"/>
      <c r="P86" s="34"/>
      <c r="Q86"/>
      <c r="R86" s="33"/>
      <c r="S86"/>
    </row>
    <row r="87" spans="6:19" x14ac:dyDescent="0.25">
      <c r="F87"/>
      <c r="G87"/>
      <c r="H87"/>
      <c r="I87"/>
      <c r="J87"/>
      <c r="K87"/>
      <c r="L87"/>
      <c r="M87"/>
      <c r="N87"/>
      <c r="O87"/>
      <c r="P87"/>
      <c r="Q87"/>
      <c r="R87" s="33"/>
      <c r="S87"/>
    </row>
    <row r="88" spans="6:19" x14ac:dyDescent="0.25">
      <c r="F88"/>
      <c r="G88"/>
      <c r="H88"/>
      <c r="I88"/>
      <c r="J88"/>
      <c r="K88"/>
      <c r="L88"/>
      <c r="M88"/>
      <c r="N88"/>
      <c r="O88"/>
      <c r="P88"/>
      <c r="Q88"/>
      <c r="R88" s="33"/>
      <c r="S88"/>
    </row>
    <row r="89" spans="6:19" x14ac:dyDescent="0.25">
      <c r="F89"/>
      <c r="G89"/>
      <c r="H89"/>
      <c r="I89"/>
      <c r="J89"/>
      <c r="K89"/>
      <c r="L89"/>
      <c r="M89"/>
      <c r="N89"/>
      <c r="O89"/>
      <c r="P89"/>
      <c r="Q89"/>
      <c r="R89" s="33"/>
      <c r="S89"/>
    </row>
    <row r="90" spans="6:19" x14ac:dyDescent="0.25">
      <c r="F90"/>
      <c r="G90"/>
      <c r="H90"/>
      <c r="I90"/>
      <c r="J90"/>
      <c r="K90"/>
      <c r="L90"/>
      <c r="M90"/>
      <c r="N90"/>
      <c r="O90"/>
      <c r="P90"/>
      <c r="Q90"/>
      <c r="R90" s="33"/>
      <c r="S90"/>
    </row>
    <row r="91" spans="6:19" x14ac:dyDescent="0.25">
      <c r="F91"/>
      <c r="G91"/>
      <c r="H91"/>
      <c r="I91"/>
      <c r="J91"/>
      <c r="K91"/>
      <c r="L91"/>
      <c r="M91"/>
      <c r="N91"/>
      <c r="O91"/>
      <c r="P91"/>
      <c r="Q91"/>
      <c r="R91" s="33"/>
      <c r="S91"/>
    </row>
    <row r="92" spans="6:19" x14ac:dyDescent="0.25">
      <c r="F92"/>
      <c r="G92"/>
      <c r="H92"/>
      <c r="I92"/>
      <c r="J92"/>
      <c r="K92"/>
      <c r="L92"/>
      <c r="M92"/>
      <c r="N92"/>
      <c r="O92"/>
      <c r="P92"/>
      <c r="Q92"/>
      <c r="R92" s="33"/>
      <c r="S92"/>
    </row>
    <row r="93" spans="6:19" x14ac:dyDescent="0.25">
      <c r="F93"/>
      <c r="G93"/>
      <c r="H93"/>
      <c r="I93"/>
      <c r="J93"/>
      <c r="K93"/>
      <c r="L93"/>
      <c r="M93"/>
      <c r="N93"/>
      <c r="O93"/>
      <c r="P93" s="32"/>
      <c r="Q93"/>
      <c r="R93" s="33"/>
      <c r="S93"/>
    </row>
    <row r="94" spans="6:19" x14ac:dyDescent="0.25">
      <c r="F94"/>
      <c r="G94"/>
      <c r="H94"/>
      <c r="I94"/>
      <c r="J94"/>
      <c r="K94"/>
      <c r="L94"/>
      <c r="M94"/>
      <c r="N94"/>
      <c r="O94"/>
      <c r="P94"/>
      <c r="Q94"/>
      <c r="R94" s="33"/>
      <c r="S94"/>
    </row>
    <row r="95" spans="6:19" x14ac:dyDescent="0.25">
      <c r="F95"/>
      <c r="G95"/>
      <c r="H95"/>
      <c r="I95"/>
      <c r="J95"/>
      <c r="K95"/>
      <c r="L95"/>
      <c r="M95"/>
      <c r="N95"/>
      <c r="O95"/>
      <c r="P95"/>
      <c r="Q95"/>
      <c r="R95" s="33"/>
      <c r="S95"/>
    </row>
    <row r="96" spans="6:19" x14ac:dyDescent="0.25">
      <c r="F96"/>
      <c r="G96"/>
      <c r="H96"/>
      <c r="I96"/>
      <c r="J96"/>
      <c r="K96"/>
      <c r="L96"/>
      <c r="M96"/>
      <c r="N96"/>
      <c r="O96"/>
      <c r="P96"/>
      <c r="Q96"/>
      <c r="R96" s="33"/>
      <c r="S96"/>
    </row>
    <row r="97" spans="6:19" x14ac:dyDescent="0.25">
      <c r="F97"/>
      <c r="G97"/>
      <c r="H97"/>
      <c r="I97"/>
      <c r="J97"/>
      <c r="K97"/>
      <c r="L97"/>
      <c r="M97"/>
      <c r="N97"/>
      <c r="O97"/>
      <c r="P97"/>
      <c r="Q97"/>
      <c r="R97" s="33"/>
      <c r="S97"/>
    </row>
    <row r="98" spans="6:19" x14ac:dyDescent="0.25">
      <c r="F98"/>
      <c r="G98"/>
      <c r="H98"/>
      <c r="I98"/>
      <c r="J98"/>
      <c r="K98"/>
      <c r="L98"/>
      <c r="M98"/>
      <c r="N98"/>
      <c r="O98"/>
      <c r="P98"/>
      <c r="Q98"/>
      <c r="R98" s="33"/>
      <c r="S98"/>
    </row>
    <row r="99" spans="6:19" x14ac:dyDescent="0.25">
      <c r="F99"/>
      <c r="G99"/>
      <c r="H99"/>
      <c r="I99"/>
      <c r="J99"/>
      <c r="K99"/>
      <c r="L99"/>
      <c r="M99"/>
      <c r="N99"/>
      <c r="O99"/>
      <c r="P99"/>
      <c r="Q99"/>
      <c r="R99" s="33"/>
      <c r="S99"/>
    </row>
    <row r="100" spans="6:19" x14ac:dyDescent="0.25">
      <c r="F100"/>
      <c r="G100"/>
      <c r="H100"/>
      <c r="I100"/>
      <c r="J100"/>
      <c r="K100"/>
      <c r="L100"/>
      <c r="M100"/>
      <c r="N100"/>
      <c r="O100"/>
      <c r="P100"/>
      <c r="Q100"/>
      <c r="R100"/>
      <c r="S100"/>
    </row>
    <row r="101" spans="6:19" x14ac:dyDescent="0.25">
      <c r="F101"/>
      <c r="G101"/>
      <c r="H101"/>
      <c r="I101"/>
      <c r="J101"/>
      <c r="K101"/>
      <c r="L101"/>
      <c r="M101"/>
      <c r="N101"/>
      <c r="O101"/>
      <c r="P101"/>
      <c r="Q101"/>
      <c r="R101"/>
      <c r="S101"/>
    </row>
    <row r="102" spans="6:19" x14ac:dyDescent="0.25">
      <c r="F102"/>
      <c r="G102"/>
      <c r="H102"/>
      <c r="I102"/>
      <c r="J102"/>
      <c r="K102"/>
      <c r="L102"/>
      <c r="M102"/>
      <c r="N102"/>
      <c r="O102"/>
      <c r="P102"/>
      <c r="Q102"/>
      <c r="R102"/>
      <c r="S102"/>
    </row>
    <row r="103" spans="6:19" x14ac:dyDescent="0.25">
      <c r="F103"/>
      <c r="G103"/>
      <c r="H103"/>
      <c r="I103"/>
      <c r="J103"/>
      <c r="K103"/>
      <c r="L103"/>
      <c r="M103"/>
      <c r="N103"/>
      <c r="O103"/>
      <c r="P103"/>
      <c r="Q103"/>
      <c r="R103"/>
      <c r="S103"/>
    </row>
    <row r="104" spans="6:19" x14ac:dyDescent="0.25">
      <c r="F104"/>
      <c r="G104"/>
      <c r="H104"/>
      <c r="I104"/>
      <c r="J104"/>
      <c r="K104"/>
      <c r="L104"/>
      <c r="M104"/>
      <c r="N104"/>
      <c r="O104"/>
      <c r="P104"/>
      <c r="Q104"/>
      <c r="R104"/>
      <c r="S104"/>
    </row>
    <row r="105" spans="6:19" x14ac:dyDescent="0.25">
      <c r="F105"/>
      <c r="G105"/>
      <c r="H105"/>
      <c r="I105"/>
      <c r="J105"/>
      <c r="K105"/>
      <c r="L105"/>
      <c r="M105"/>
      <c r="N105"/>
      <c r="O105"/>
      <c r="P105"/>
      <c r="Q105"/>
      <c r="R105"/>
      <c r="S105"/>
    </row>
    <row r="106" spans="6:19" x14ac:dyDescent="0.25">
      <c r="F106"/>
      <c r="G106"/>
      <c r="H106"/>
      <c r="I106"/>
      <c r="J106"/>
      <c r="K106"/>
      <c r="L106"/>
      <c r="M106"/>
      <c r="N106"/>
      <c r="O106"/>
      <c r="P106"/>
      <c r="Q106"/>
      <c r="R106"/>
      <c r="S106"/>
    </row>
    <row r="107" spans="6:19" x14ac:dyDescent="0.25">
      <c r="F107"/>
      <c r="G107"/>
      <c r="H107"/>
      <c r="I107"/>
      <c r="J107"/>
      <c r="K107"/>
      <c r="L107"/>
      <c r="M107"/>
      <c r="N107"/>
      <c r="O107"/>
      <c r="P107"/>
      <c r="Q107"/>
      <c r="R107"/>
      <c r="S107"/>
    </row>
    <row r="108" spans="6:19" x14ac:dyDescent="0.25">
      <c r="F108"/>
      <c r="G108"/>
      <c r="H108"/>
      <c r="I108"/>
      <c r="J108"/>
      <c r="K108"/>
      <c r="L108"/>
      <c r="M108"/>
      <c r="N108"/>
      <c r="O108"/>
      <c r="P108"/>
      <c r="Q108"/>
      <c r="R108"/>
      <c r="S108"/>
    </row>
    <row r="109" spans="6:19" x14ac:dyDescent="0.25">
      <c r="F109"/>
      <c r="G109"/>
      <c r="H109"/>
      <c r="I109"/>
      <c r="J109"/>
      <c r="K109"/>
      <c r="L109"/>
      <c r="M109"/>
      <c r="N109"/>
      <c r="O109"/>
      <c r="P109"/>
      <c r="Q109"/>
      <c r="R109"/>
      <c r="S109"/>
    </row>
    <row r="110" spans="6:19" x14ac:dyDescent="0.25">
      <c r="F110"/>
      <c r="G110"/>
      <c r="H110"/>
      <c r="I110"/>
      <c r="J110"/>
      <c r="K110"/>
      <c r="L110"/>
      <c r="M110"/>
      <c r="N110"/>
      <c r="O110"/>
      <c r="P110"/>
      <c r="Q110"/>
      <c r="R110"/>
      <c r="S110"/>
    </row>
    <row r="111" spans="6:19" x14ac:dyDescent="0.25">
      <c r="F111"/>
      <c r="G111"/>
      <c r="H111"/>
      <c r="I111"/>
      <c r="J111"/>
      <c r="K111"/>
      <c r="L111"/>
      <c r="M111"/>
      <c r="N111"/>
      <c r="O111"/>
      <c r="P111"/>
      <c r="Q111"/>
      <c r="R111"/>
      <c r="S111"/>
    </row>
    <row r="112" spans="6:19" x14ac:dyDescent="0.25">
      <c r="F112"/>
      <c r="G112"/>
      <c r="H112"/>
      <c r="I112"/>
      <c r="J112"/>
      <c r="K112"/>
      <c r="L112"/>
      <c r="M112"/>
      <c r="N112"/>
      <c r="O112"/>
      <c r="P112"/>
      <c r="Q112"/>
      <c r="R112"/>
      <c r="S112"/>
    </row>
    <row r="113" spans="6:19" x14ac:dyDescent="0.25">
      <c r="F113"/>
      <c r="G113"/>
      <c r="H113"/>
      <c r="I113"/>
      <c r="J113"/>
      <c r="K113"/>
      <c r="L113"/>
      <c r="M113"/>
      <c r="N113"/>
      <c r="O113"/>
      <c r="P113"/>
      <c r="Q113"/>
      <c r="R113"/>
      <c r="S113"/>
    </row>
    <row r="114" spans="6:19" x14ac:dyDescent="0.25">
      <c r="F114"/>
      <c r="G114"/>
      <c r="H114"/>
      <c r="I114"/>
      <c r="J114"/>
      <c r="K114"/>
      <c r="L114"/>
      <c r="M114"/>
      <c r="N114"/>
      <c r="O114"/>
      <c r="P114"/>
      <c r="Q114"/>
      <c r="R114"/>
      <c r="S114"/>
    </row>
    <row r="115" spans="6:19" x14ac:dyDescent="0.25">
      <c r="F115"/>
      <c r="G115"/>
      <c r="H115"/>
      <c r="I115"/>
      <c r="J115"/>
      <c r="K115"/>
      <c r="L115"/>
      <c r="M115"/>
      <c r="N115"/>
      <c r="O115"/>
      <c r="P115"/>
      <c r="Q115"/>
      <c r="R115"/>
      <c r="S115"/>
    </row>
    <row r="116" spans="6:19" x14ac:dyDescent="0.25">
      <c r="F116"/>
      <c r="G116"/>
      <c r="H116"/>
      <c r="I116"/>
      <c r="J116"/>
      <c r="K116"/>
      <c r="L116"/>
      <c r="M116"/>
      <c r="N116"/>
      <c r="O116"/>
      <c r="P116"/>
      <c r="Q116"/>
      <c r="R116"/>
      <c r="S116"/>
    </row>
    <row r="117" spans="6:19" x14ac:dyDescent="0.25">
      <c r="F117"/>
      <c r="G117"/>
      <c r="H117"/>
      <c r="I117"/>
      <c r="J117"/>
      <c r="K117"/>
      <c r="L117"/>
      <c r="M117"/>
      <c r="N117"/>
      <c r="O117"/>
      <c r="P117"/>
      <c r="Q117"/>
      <c r="R117"/>
      <c r="S117"/>
    </row>
    <row r="118" spans="6:19" x14ac:dyDescent="0.25">
      <c r="F118"/>
      <c r="G118"/>
      <c r="H118"/>
      <c r="I118"/>
      <c r="J118"/>
      <c r="K118"/>
      <c r="L118"/>
      <c r="M118"/>
      <c r="N118"/>
      <c r="O118"/>
      <c r="P118"/>
      <c r="Q118"/>
      <c r="R118"/>
      <c r="S118"/>
    </row>
    <row r="119" spans="6:19" x14ac:dyDescent="0.25">
      <c r="F119"/>
      <c r="G119"/>
      <c r="H119"/>
      <c r="I119"/>
      <c r="J119"/>
      <c r="K119"/>
      <c r="L119"/>
      <c r="M119"/>
      <c r="N119"/>
      <c r="O119"/>
      <c r="P119"/>
      <c r="Q119"/>
      <c r="R119"/>
      <c r="S119"/>
    </row>
    <row r="120" spans="6:19" x14ac:dyDescent="0.25">
      <c r="F120"/>
      <c r="G120"/>
      <c r="H120"/>
      <c r="I120"/>
      <c r="J120"/>
      <c r="K120"/>
      <c r="L120"/>
      <c r="M120"/>
      <c r="N120"/>
      <c r="O120"/>
      <c r="P120"/>
      <c r="Q120"/>
      <c r="R120"/>
      <c r="S120"/>
    </row>
    <row r="121" spans="6:19" x14ac:dyDescent="0.25">
      <c r="F121"/>
      <c r="G121"/>
      <c r="H121"/>
      <c r="I121"/>
      <c r="J121"/>
      <c r="K121"/>
      <c r="L121"/>
      <c r="M121"/>
      <c r="N121"/>
      <c r="O121"/>
      <c r="P121"/>
      <c r="Q121"/>
      <c r="R121"/>
      <c r="S121"/>
    </row>
    <row r="122" spans="6:19" x14ac:dyDescent="0.25">
      <c r="F122"/>
      <c r="G122"/>
      <c r="H122"/>
      <c r="I122"/>
      <c r="J122"/>
      <c r="K122"/>
      <c r="L122"/>
      <c r="M122"/>
      <c r="N122"/>
      <c r="O122"/>
      <c r="P122"/>
      <c r="Q122"/>
      <c r="R122"/>
      <c r="S122"/>
    </row>
    <row r="123" spans="6:19" x14ac:dyDescent="0.25">
      <c r="F123"/>
      <c r="G123"/>
      <c r="H123"/>
      <c r="I123"/>
      <c r="J123"/>
      <c r="K123"/>
      <c r="L123"/>
      <c r="M123"/>
      <c r="N123"/>
      <c r="O123"/>
      <c r="P123"/>
      <c r="Q123"/>
      <c r="R123"/>
      <c r="S123"/>
    </row>
    <row r="124" spans="6:19" x14ac:dyDescent="0.25">
      <c r="F124"/>
      <c r="G124"/>
      <c r="H124"/>
      <c r="I124"/>
      <c r="J124"/>
      <c r="K124"/>
      <c r="L124"/>
      <c r="M124"/>
      <c r="N124"/>
      <c r="O124"/>
      <c r="P124"/>
      <c r="Q124"/>
      <c r="R124"/>
      <c r="S124"/>
    </row>
    <row r="125" spans="6:19" x14ac:dyDescent="0.25">
      <c r="F125"/>
      <c r="G125"/>
      <c r="H125"/>
      <c r="I125"/>
      <c r="J125"/>
      <c r="K125"/>
      <c r="L125"/>
      <c r="M125"/>
      <c r="N125"/>
      <c r="O125"/>
      <c r="P125"/>
      <c r="Q125"/>
      <c r="R125"/>
      <c r="S125"/>
    </row>
    <row r="126" spans="6:19" x14ac:dyDescent="0.25">
      <c r="F126"/>
      <c r="G126"/>
      <c r="H126"/>
      <c r="I126"/>
      <c r="J126"/>
      <c r="K126"/>
      <c r="L126"/>
      <c r="M126"/>
      <c r="N126"/>
      <c r="O126"/>
      <c r="P126"/>
      <c r="Q126"/>
      <c r="R126"/>
      <c r="S126"/>
    </row>
    <row r="127" spans="6:19" x14ac:dyDescent="0.25">
      <c r="F127"/>
      <c r="G127"/>
      <c r="H127"/>
      <c r="I127"/>
      <c r="J127"/>
      <c r="K127"/>
      <c r="L127"/>
      <c r="M127"/>
      <c r="N127"/>
      <c r="O127"/>
      <c r="P127"/>
      <c r="Q127"/>
      <c r="R127"/>
      <c r="S127"/>
    </row>
    <row r="128" spans="6:19" x14ac:dyDescent="0.25">
      <c r="F128"/>
      <c r="G128"/>
      <c r="H128"/>
      <c r="I128"/>
      <c r="J128"/>
      <c r="K128"/>
      <c r="L128"/>
      <c r="M128"/>
      <c r="N128"/>
      <c r="O128"/>
      <c r="P128"/>
      <c r="Q128"/>
      <c r="R128"/>
      <c r="S128"/>
    </row>
    <row r="129" spans="6:19" x14ac:dyDescent="0.25">
      <c r="F129"/>
      <c r="G129"/>
      <c r="H129"/>
      <c r="I129"/>
      <c r="J129"/>
      <c r="K129"/>
      <c r="L129"/>
      <c r="M129"/>
      <c r="N129"/>
      <c r="O129"/>
      <c r="P129"/>
      <c r="Q129"/>
      <c r="R129"/>
      <c r="S129"/>
    </row>
    <row r="130" spans="6:19" x14ac:dyDescent="0.25">
      <c r="F130"/>
      <c r="G130"/>
      <c r="H130"/>
      <c r="I130"/>
      <c r="J130"/>
      <c r="K130"/>
      <c r="L130"/>
      <c r="M130"/>
      <c r="N130"/>
      <c r="O130"/>
      <c r="P130"/>
      <c r="Q130"/>
      <c r="R130"/>
      <c r="S130"/>
    </row>
    <row r="131" spans="6:19" x14ac:dyDescent="0.25">
      <c r="F131"/>
      <c r="G131"/>
      <c r="H131"/>
      <c r="I131"/>
      <c r="J131"/>
      <c r="K131"/>
      <c r="L131"/>
      <c r="M131"/>
      <c r="N131"/>
      <c r="O131"/>
      <c r="P131"/>
      <c r="Q131"/>
      <c r="R131"/>
      <c r="S131"/>
    </row>
    <row r="132" spans="6:19" x14ac:dyDescent="0.25">
      <c r="F132"/>
      <c r="G132"/>
      <c r="H132"/>
      <c r="I132"/>
      <c r="J132"/>
      <c r="K132"/>
      <c r="L132"/>
      <c r="M132"/>
      <c r="N132"/>
      <c r="O132"/>
      <c r="P132"/>
      <c r="Q132"/>
      <c r="R132"/>
      <c r="S132"/>
    </row>
    <row r="133" spans="6:19" x14ac:dyDescent="0.25">
      <c r="F133"/>
      <c r="G133"/>
      <c r="H133"/>
      <c r="I133"/>
      <c r="J133"/>
      <c r="K133"/>
      <c r="L133"/>
      <c r="M133"/>
      <c r="N133"/>
      <c r="O133"/>
      <c r="P133"/>
      <c r="Q133"/>
      <c r="R133"/>
      <c r="S133"/>
    </row>
    <row r="134" spans="6:19" x14ac:dyDescent="0.25">
      <c r="F134"/>
      <c r="G134"/>
      <c r="H134"/>
      <c r="I134"/>
      <c r="J134"/>
      <c r="K134"/>
      <c r="L134"/>
      <c r="M134"/>
      <c r="N134"/>
      <c r="O134"/>
      <c r="P134"/>
      <c r="Q134"/>
      <c r="R134"/>
      <c r="S134"/>
    </row>
    <row r="135" spans="6:19" x14ac:dyDescent="0.25">
      <c r="F135"/>
      <c r="G135"/>
      <c r="H135"/>
      <c r="I135"/>
      <c r="J135"/>
      <c r="K135"/>
      <c r="L135"/>
      <c r="M135"/>
      <c r="N135"/>
      <c r="O135"/>
      <c r="P135"/>
      <c r="Q135"/>
      <c r="R135"/>
      <c r="S135"/>
    </row>
    <row r="136" spans="6:19" x14ac:dyDescent="0.25">
      <c r="F136"/>
      <c r="G136"/>
      <c r="H136"/>
      <c r="I136"/>
      <c r="J136"/>
      <c r="K136"/>
      <c r="L136"/>
      <c r="M136"/>
      <c r="N136"/>
      <c r="O136"/>
      <c r="P136"/>
      <c r="Q136"/>
      <c r="R136"/>
      <c r="S136"/>
    </row>
    <row r="137" spans="6:19" x14ac:dyDescent="0.25">
      <c r="F137"/>
      <c r="G137"/>
      <c r="H137"/>
      <c r="I137"/>
      <c r="J137"/>
      <c r="K137"/>
      <c r="L137"/>
      <c r="M137"/>
      <c r="N137"/>
      <c r="O137"/>
      <c r="P137"/>
      <c r="Q137"/>
      <c r="R137"/>
      <c r="S137"/>
    </row>
    <row r="138" spans="6:19" x14ac:dyDescent="0.25">
      <c r="F138"/>
      <c r="G138"/>
      <c r="H138"/>
      <c r="I138"/>
      <c r="J138"/>
      <c r="K138"/>
      <c r="L138"/>
      <c r="M138"/>
      <c r="N138"/>
      <c r="O138"/>
      <c r="P138"/>
      <c r="Q138"/>
      <c r="R138"/>
      <c r="S138"/>
    </row>
    <row r="139" spans="6:19" x14ac:dyDescent="0.25">
      <c r="F139"/>
      <c r="G139"/>
      <c r="H139"/>
      <c r="I139"/>
      <c r="J139"/>
      <c r="K139"/>
      <c r="L139"/>
      <c r="M139"/>
      <c r="N139"/>
      <c r="O139"/>
      <c r="P139"/>
      <c r="Q139"/>
      <c r="R139"/>
      <c r="S139"/>
    </row>
    <row r="140" spans="6:19" x14ac:dyDescent="0.25">
      <c r="F140"/>
      <c r="G140"/>
      <c r="H140"/>
      <c r="I140"/>
      <c r="J140"/>
      <c r="K140"/>
      <c r="L140"/>
      <c r="M140"/>
      <c r="N140"/>
      <c r="O140"/>
      <c r="P140"/>
      <c r="Q140"/>
      <c r="R140"/>
      <c r="S140"/>
    </row>
    <row r="141" spans="6:19" x14ac:dyDescent="0.25">
      <c r="F141"/>
      <c r="G141"/>
      <c r="H141"/>
      <c r="I141"/>
      <c r="J141"/>
      <c r="K141"/>
      <c r="L141"/>
      <c r="M141"/>
      <c r="N141"/>
      <c r="O141"/>
      <c r="P141"/>
      <c r="Q141"/>
      <c r="R141"/>
      <c r="S141"/>
    </row>
    <row r="142" spans="6:19" x14ac:dyDescent="0.25">
      <c r="F142"/>
      <c r="G142"/>
      <c r="H142"/>
      <c r="I142"/>
      <c r="J142"/>
      <c r="K142"/>
      <c r="L142"/>
      <c r="M142"/>
      <c r="N142"/>
      <c r="O142"/>
      <c r="P142"/>
      <c r="Q142"/>
      <c r="R142"/>
      <c r="S142"/>
    </row>
    <row r="143" spans="6:19" x14ac:dyDescent="0.25">
      <c r="F143"/>
      <c r="G143"/>
      <c r="H143"/>
      <c r="I143"/>
      <c r="J143"/>
      <c r="K143"/>
      <c r="L143"/>
      <c r="M143"/>
      <c r="N143"/>
      <c r="O143"/>
      <c r="P143"/>
      <c r="Q143"/>
      <c r="R143"/>
      <c r="S143"/>
    </row>
    <row r="144" spans="6:19" x14ac:dyDescent="0.25">
      <c r="F144"/>
      <c r="G144"/>
      <c r="H144"/>
      <c r="I144"/>
      <c r="J144"/>
      <c r="K144"/>
      <c r="L144"/>
      <c r="M144"/>
      <c r="N144"/>
      <c r="O144"/>
      <c r="P144"/>
      <c r="Q144"/>
      <c r="R144"/>
      <c r="S144"/>
    </row>
    <row r="145" spans="6:19" x14ac:dyDescent="0.25">
      <c r="F145"/>
      <c r="G145"/>
      <c r="H145"/>
      <c r="I145"/>
      <c r="J145"/>
      <c r="K145"/>
      <c r="L145"/>
      <c r="M145"/>
      <c r="N145"/>
      <c r="O145"/>
      <c r="P145"/>
      <c r="Q145"/>
      <c r="R145"/>
      <c r="S145"/>
    </row>
    <row r="146" spans="6:19" x14ac:dyDescent="0.25">
      <c r="F146"/>
      <c r="G146"/>
      <c r="H146"/>
      <c r="I146"/>
      <c r="J146"/>
      <c r="K146"/>
      <c r="L146"/>
      <c r="M146"/>
      <c r="N146"/>
      <c r="O146"/>
      <c r="P146"/>
      <c r="Q146"/>
      <c r="R146"/>
      <c r="S146"/>
    </row>
    <row r="147" spans="6:19" x14ac:dyDescent="0.25">
      <c r="F147"/>
      <c r="G147"/>
      <c r="H147"/>
      <c r="I147"/>
      <c r="J147"/>
      <c r="K147"/>
      <c r="L147"/>
      <c r="M147"/>
      <c r="N147"/>
      <c r="O147" s="126"/>
      <c r="P147"/>
      <c r="Q147"/>
      <c r="R147"/>
      <c r="S147"/>
    </row>
    <row r="148" spans="6:19" x14ac:dyDescent="0.25">
      <c r="F148"/>
      <c r="G148"/>
      <c r="H148"/>
      <c r="I148"/>
      <c r="J148"/>
      <c r="K148"/>
      <c r="L148"/>
      <c r="M148"/>
      <c r="N148"/>
      <c r="O148"/>
      <c r="P148"/>
      <c r="Q148"/>
      <c r="R148"/>
      <c r="S148"/>
    </row>
    <row r="149" spans="6:19" x14ac:dyDescent="0.25">
      <c r="F149"/>
      <c r="G149"/>
      <c r="H149"/>
      <c r="I149"/>
      <c r="J149"/>
      <c r="K149"/>
      <c r="L149"/>
      <c r="M149"/>
      <c r="N149"/>
      <c r="O149"/>
      <c r="P149"/>
      <c r="Q149"/>
      <c r="R149"/>
      <c r="S149"/>
    </row>
    <row r="150" spans="6:19" x14ac:dyDescent="0.25">
      <c r="F150"/>
      <c r="G150"/>
      <c r="H150"/>
      <c r="I150"/>
      <c r="J150"/>
      <c r="K150"/>
      <c r="L150"/>
      <c r="M150"/>
      <c r="N150"/>
      <c r="O150"/>
      <c r="P150"/>
      <c r="Q150"/>
      <c r="R150"/>
      <c r="S150"/>
    </row>
    <row r="151" spans="6:19" x14ac:dyDescent="0.25">
      <c r="F151"/>
      <c r="G151"/>
      <c r="H151"/>
      <c r="I151"/>
      <c r="J151"/>
      <c r="K151"/>
      <c r="L151"/>
      <c r="M151"/>
      <c r="N151"/>
      <c r="O151"/>
      <c r="P151"/>
      <c r="Q151"/>
      <c r="R151"/>
      <c r="S151"/>
    </row>
    <row r="152" spans="6:19" x14ac:dyDescent="0.25">
      <c r="F152"/>
      <c r="G152"/>
      <c r="H152"/>
      <c r="I152"/>
      <c r="J152"/>
      <c r="K152"/>
      <c r="L152"/>
      <c r="M152"/>
      <c r="N152"/>
      <c r="O152"/>
      <c r="P152"/>
      <c r="Q152"/>
      <c r="R152"/>
      <c r="S152"/>
    </row>
    <row r="153" spans="6:19" x14ac:dyDescent="0.25">
      <c r="F153"/>
      <c r="G153"/>
      <c r="H153"/>
      <c r="I153"/>
      <c r="J153"/>
      <c r="K153"/>
      <c r="L153"/>
      <c r="M153"/>
      <c r="N153"/>
      <c r="O153"/>
      <c r="P153"/>
      <c r="Q153"/>
      <c r="R153"/>
      <c r="S153"/>
    </row>
    <row r="154" spans="6:19" x14ac:dyDescent="0.25">
      <c r="F154"/>
      <c r="G154"/>
      <c r="H154"/>
      <c r="I154"/>
      <c r="J154"/>
      <c r="K154"/>
      <c r="L154"/>
      <c r="M154"/>
      <c r="N154"/>
      <c r="O154"/>
      <c r="P154"/>
      <c r="Q154"/>
      <c r="R154"/>
      <c r="S154"/>
    </row>
    <row r="155" spans="6:19" x14ac:dyDescent="0.25">
      <c r="F155"/>
      <c r="G155"/>
      <c r="H155"/>
      <c r="I155"/>
      <c r="J155"/>
      <c r="K155"/>
      <c r="L155"/>
      <c r="M155"/>
      <c r="N155"/>
      <c r="O155"/>
      <c r="P155"/>
      <c r="Q155"/>
      <c r="R155"/>
      <c r="S155"/>
    </row>
    <row r="156" spans="6:19" x14ac:dyDescent="0.25">
      <c r="F156"/>
      <c r="G156"/>
      <c r="H156"/>
      <c r="I156"/>
      <c r="J156"/>
      <c r="K156"/>
      <c r="L156"/>
      <c r="M156"/>
      <c r="N156"/>
      <c r="O156"/>
      <c r="P156"/>
      <c r="Q156"/>
      <c r="R156"/>
      <c r="S156"/>
    </row>
    <row r="157" spans="6:19" x14ac:dyDescent="0.25">
      <c r="F157"/>
      <c r="G157"/>
      <c r="H157"/>
      <c r="I157"/>
      <c r="J157"/>
      <c r="K157"/>
      <c r="L157"/>
      <c r="M157"/>
      <c r="N157"/>
      <c r="O157"/>
      <c r="P157"/>
      <c r="Q157"/>
      <c r="R157"/>
      <c r="S157"/>
    </row>
    <row r="158" spans="6:19" x14ac:dyDescent="0.25">
      <c r="F158"/>
      <c r="G158"/>
      <c r="H158"/>
      <c r="I158"/>
      <c r="J158"/>
      <c r="K158"/>
      <c r="L158"/>
      <c r="M158"/>
      <c r="N158"/>
      <c r="O158"/>
      <c r="P158"/>
      <c r="Q158"/>
      <c r="R158"/>
      <c r="S158"/>
    </row>
    <row r="159" spans="6:19" x14ac:dyDescent="0.25">
      <c r="F159"/>
      <c r="G159"/>
      <c r="H159"/>
      <c r="I159"/>
      <c r="J159"/>
      <c r="K159"/>
      <c r="L159"/>
      <c r="M159"/>
      <c r="N159"/>
      <c r="O159"/>
      <c r="P159"/>
      <c r="Q159"/>
      <c r="R159"/>
      <c r="S159"/>
    </row>
    <row r="160" spans="6:19" x14ac:dyDescent="0.25">
      <c r="F160"/>
      <c r="G160"/>
      <c r="H160"/>
      <c r="I160"/>
      <c r="J160"/>
      <c r="K160"/>
      <c r="L160"/>
      <c r="M160"/>
      <c r="N160"/>
      <c r="O160"/>
      <c r="P160"/>
      <c r="Q160"/>
      <c r="R160"/>
      <c r="S160"/>
    </row>
    <row r="161" spans="6:19" x14ac:dyDescent="0.25">
      <c r="F161"/>
      <c r="G161"/>
      <c r="H161"/>
      <c r="I161"/>
      <c r="J161"/>
      <c r="K161"/>
      <c r="L161"/>
      <c r="M161"/>
      <c r="N161"/>
      <c r="O161"/>
      <c r="P161"/>
      <c r="Q161"/>
      <c r="R161"/>
      <c r="S161"/>
    </row>
    <row r="162" spans="6:19" x14ac:dyDescent="0.25">
      <c r="F162"/>
      <c r="G162"/>
      <c r="H162"/>
      <c r="I162"/>
      <c r="J162"/>
      <c r="K162"/>
      <c r="L162"/>
      <c r="M162"/>
      <c r="N162"/>
      <c r="O162"/>
      <c r="P162"/>
      <c r="Q162"/>
      <c r="R162"/>
      <c r="S162"/>
    </row>
    <row r="163" spans="6:19" x14ac:dyDescent="0.25">
      <c r="F163"/>
      <c r="G163"/>
      <c r="H163"/>
      <c r="I163"/>
      <c r="J163"/>
      <c r="K163"/>
      <c r="L163"/>
      <c r="M163"/>
      <c r="N163"/>
      <c r="O163"/>
      <c r="P163"/>
      <c r="Q163"/>
      <c r="R163"/>
      <c r="S163"/>
    </row>
    <row r="164" spans="6:19" x14ac:dyDescent="0.25">
      <c r="F164"/>
      <c r="G164"/>
      <c r="H164"/>
      <c r="I164"/>
      <c r="J164"/>
      <c r="K164"/>
      <c r="L164"/>
      <c r="M164"/>
      <c r="N164"/>
      <c r="O164"/>
      <c r="P164"/>
      <c r="Q164"/>
      <c r="R164"/>
      <c r="S164"/>
    </row>
    <row r="165" spans="6:19" x14ac:dyDescent="0.25">
      <c r="F165"/>
      <c r="G165"/>
      <c r="H165"/>
      <c r="I165"/>
      <c r="J165"/>
      <c r="K165"/>
      <c r="L165"/>
      <c r="M165"/>
      <c r="N165"/>
      <c r="O165"/>
      <c r="P165"/>
      <c r="Q165"/>
      <c r="R165"/>
      <c r="S165"/>
    </row>
    <row r="166" spans="6:19" x14ac:dyDescent="0.25">
      <c r="F166"/>
      <c r="G166"/>
      <c r="H166"/>
      <c r="I166"/>
      <c r="J166"/>
      <c r="K166"/>
      <c r="L166"/>
      <c r="M166"/>
      <c r="N166"/>
      <c r="O166"/>
      <c r="P166"/>
      <c r="Q166"/>
      <c r="R166"/>
      <c r="S166"/>
    </row>
    <row r="167" spans="6:19" x14ac:dyDescent="0.25">
      <c r="F167"/>
      <c r="G167"/>
      <c r="H167"/>
      <c r="I167"/>
      <c r="J167"/>
      <c r="K167"/>
      <c r="L167"/>
      <c r="M167"/>
      <c r="N167"/>
      <c r="O167"/>
      <c r="P167"/>
      <c r="Q167"/>
      <c r="R167"/>
      <c r="S167"/>
    </row>
    <row r="168" spans="6:19" x14ac:dyDescent="0.25">
      <c r="F168"/>
      <c r="G168"/>
      <c r="H168"/>
      <c r="I168"/>
      <c r="J168"/>
      <c r="K168"/>
      <c r="L168"/>
      <c r="M168"/>
      <c r="N168"/>
      <c r="O168"/>
      <c r="P168"/>
      <c r="Q168"/>
      <c r="R168"/>
      <c r="S168"/>
    </row>
    <row r="169" spans="6:19" x14ac:dyDescent="0.25">
      <c r="F169"/>
      <c r="G169"/>
      <c r="H169"/>
      <c r="I169"/>
      <c r="J169"/>
      <c r="K169"/>
      <c r="L169"/>
      <c r="M169"/>
      <c r="N169"/>
      <c r="O169"/>
      <c r="P169"/>
      <c r="Q169"/>
      <c r="R169"/>
      <c r="S169"/>
    </row>
    <row r="170" spans="6:19" x14ac:dyDescent="0.25">
      <c r="F170"/>
      <c r="G170"/>
      <c r="H170"/>
      <c r="I170"/>
      <c r="J170"/>
      <c r="K170"/>
      <c r="L170"/>
      <c r="M170"/>
      <c r="N170"/>
      <c r="O170"/>
      <c r="P170"/>
      <c r="Q170"/>
      <c r="R170"/>
      <c r="S170"/>
    </row>
    <row r="171" spans="6:19" x14ac:dyDescent="0.25">
      <c r="F171"/>
      <c r="G171"/>
      <c r="H171"/>
      <c r="I171"/>
      <c r="J171"/>
      <c r="K171"/>
      <c r="L171"/>
      <c r="M171"/>
      <c r="N171"/>
      <c r="O171"/>
      <c r="P171"/>
      <c r="Q171"/>
      <c r="R171"/>
      <c r="S171"/>
    </row>
    <row r="172" spans="6:19" x14ac:dyDescent="0.25">
      <c r="F172"/>
      <c r="G172"/>
      <c r="H172"/>
      <c r="I172"/>
      <c r="J172"/>
      <c r="K172"/>
      <c r="L172"/>
      <c r="M172"/>
      <c r="N172"/>
      <c r="O172"/>
      <c r="P172"/>
      <c r="Q172"/>
      <c r="R172"/>
      <c r="S172"/>
    </row>
    <row r="173" spans="6:19" x14ac:dyDescent="0.25">
      <c r="F173"/>
      <c r="G173"/>
      <c r="H173"/>
      <c r="I173"/>
      <c r="J173"/>
      <c r="K173"/>
      <c r="L173"/>
      <c r="M173"/>
      <c r="N173"/>
      <c r="O173"/>
      <c r="P173"/>
      <c r="Q173"/>
      <c r="R173"/>
      <c r="S173"/>
    </row>
    <row r="174" spans="6:19" x14ac:dyDescent="0.25">
      <c r="F174"/>
      <c r="G174"/>
      <c r="H174"/>
      <c r="I174"/>
      <c r="J174"/>
      <c r="K174"/>
      <c r="L174"/>
      <c r="M174"/>
      <c r="N174"/>
      <c r="O174"/>
      <c r="P174"/>
      <c r="Q174"/>
      <c r="R174"/>
      <c r="S174"/>
    </row>
    <row r="175" spans="6:19" x14ac:dyDescent="0.25">
      <c r="F175"/>
      <c r="G175"/>
      <c r="H175"/>
      <c r="I175"/>
      <c r="J175"/>
      <c r="K175"/>
      <c r="L175"/>
      <c r="M175"/>
      <c r="N175"/>
      <c r="O175"/>
      <c r="P175"/>
      <c r="Q175"/>
      <c r="R175"/>
      <c r="S175"/>
    </row>
    <row r="176" spans="6:19" x14ac:dyDescent="0.25">
      <c r="F176"/>
      <c r="G176"/>
      <c r="H176"/>
      <c r="I176"/>
      <c r="J176"/>
      <c r="K176"/>
      <c r="L176"/>
      <c r="M176"/>
      <c r="N176"/>
      <c r="O176"/>
      <c r="P176"/>
      <c r="Q176"/>
      <c r="R176"/>
      <c r="S176"/>
    </row>
    <row r="177" spans="6:19" x14ac:dyDescent="0.25">
      <c r="F177"/>
      <c r="G177"/>
      <c r="H177"/>
      <c r="I177"/>
      <c r="J177"/>
      <c r="K177"/>
      <c r="L177"/>
      <c r="M177"/>
      <c r="N177"/>
      <c r="O177"/>
      <c r="P177"/>
      <c r="Q177"/>
      <c r="R177"/>
      <c r="S177"/>
    </row>
    <row r="178" spans="6:19" x14ac:dyDescent="0.25">
      <c r="F178"/>
      <c r="G178"/>
      <c r="H178"/>
      <c r="I178"/>
      <c r="J178"/>
      <c r="K178"/>
      <c r="L178"/>
      <c r="M178"/>
      <c r="N178"/>
      <c r="O178"/>
      <c r="P178"/>
      <c r="Q178"/>
      <c r="R178"/>
      <c r="S178"/>
    </row>
    <row r="179" spans="6:19" x14ac:dyDescent="0.25">
      <c r="F179"/>
      <c r="G179"/>
      <c r="H179"/>
      <c r="I179"/>
      <c r="J179"/>
      <c r="K179"/>
      <c r="L179"/>
      <c r="M179"/>
      <c r="N179"/>
      <c r="O179"/>
      <c r="P179"/>
      <c r="Q179"/>
      <c r="R179"/>
      <c r="S179"/>
    </row>
    <row r="180" spans="6:19" x14ac:dyDescent="0.25">
      <c r="F180"/>
      <c r="G180"/>
      <c r="H180"/>
      <c r="I180"/>
      <c r="J180"/>
      <c r="K180"/>
      <c r="L180"/>
      <c r="M180"/>
      <c r="N180"/>
      <c r="O180"/>
      <c r="P180"/>
      <c r="Q180"/>
      <c r="R180"/>
      <c r="S180"/>
    </row>
    <row r="181" spans="6:19" x14ac:dyDescent="0.25">
      <c r="F181"/>
      <c r="G181"/>
      <c r="H181"/>
      <c r="I181"/>
      <c r="J181"/>
      <c r="K181"/>
      <c r="L181"/>
      <c r="M181"/>
      <c r="N181"/>
      <c r="O181"/>
      <c r="P181"/>
      <c r="Q181"/>
      <c r="R181"/>
      <c r="S181"/>
    </row>
    <row r="182" spans="6:19" x14ac:dyDescent="0.25">
      <c r="F182"/>
      <c r="G182"/>
      <c r="H182"/>
      <c r="I182"/>
      <c r="J182"/>
      <c r="K182"/>
      <c r="L182"/>
      <c r="M182"/>
      <c r="N182"/>
      <c r="O182"/>
      <c r="P182"/>
      <c r="Q182"/>
      <c r="R182"/>
      <c r="S182"/>
    </row>
    <row r="183" spans="6:19" x14ac:dyDescent="0.25">
      <c r="F183"/>
      <c r="G183"/>
      <c r="H183"/>
      <c r="I183"/>
      <c r="J183"/>
      <c r="K183"/>
      <c r="L183"/>
      <c r="M183"/>
      <c r="N183"/>
      <c r="O183"/>
      <c r="P183"/>
      <c r="Q183"/>
      <c r="R183"/>
      <c r="S183"/>
    </row>
    <row r="184" spans="6:19" x14ac:dyDescent="0.25">
      <c r="F184"/>
      <c r="G184"/>
      <c r="H184"/>
      <c r="I184"/>
      <c r="J184"/>
      <c r="K184"/>
      <c r="L184"/>
      <c r="M184"/>
      <c r="N184"/>
      <c r="O184"/>
      <c r="P184"/>
      <c r="Q184"/>
      <c r="R184"/>
      <c r="S184"/>
    </row>
    <row r="185" spans="6:19" x14ac:dyDescent="0.25">
      <c r="F185"/>
      <c r="G185"/>
      <c r="H185"/>
      <c r="I185"/>
      <c r="J185"/>
      <c r="K185"/>
      <c r="L185"/>
      <c r="M185"/>
      <c r="N185"/>
      <c r="O185"/>
      <c r="P185"/>
      <c r="Q185"/>
      <c r="R185"/>
      <c r="S185"/>
    </row>
    <row r="186" spans="6:19" x14ac:dyDescent="0.25">
      <c r="F186"/>
      <c r="G186"/>
      <c r="H186"/>
      <c r="I186"/>
      <c r="J186"/>
      <c r="K186"/>
      <c r="L186"/>
      <c r="M186"/>
      <c r="N186"/>
      <c r="O186"/>
      <c r="P186"/>
      <c r="Q186"/>
      <c r="R186"/>
      <c r="S186"/>
    </row>
    <row r="187" spans="6:19" x14ac:dyDescent="0.25">
      <c r="F187"/>
      <c r="G187"/>
      <c r="H187"/>
      <c r="I187"/>
      <c r="J187"/>
      <c r="K187"/>
      <c r="L187"/>
      <c r="M187"/>
      <c r="N187"/>
      <c r="O187"/>
      <c r="P187"/>
      <c r="Q187"/>
      <c r="R187"/>
      <c r="S187"/>
    </row>
    <row r="188" spans="6:19" x14ac:dyDescent="0.25">
      <c r="F188"/>
      <c r="G188"/>
      <c r="H188"/>
      <c r="I188"/>
      <c r="J188"/>
      <c r="K188"/>
      <c r="L188"/>
      <c r="M188"/>
      <c r="N188"/>
      <c r="O188"/>
      <c r="P188"/>
      <c r="Q188"/>
      <c r="R188"/>
      <c r="S188"/>
    </row>
    <row r="189" spans="6:19" x14ac:dyDescent="0.25">
      <c r="F189"/>
      <c r="G189"/>
      <c r="H189"/>
      <c r="I189"/>
      <c r="J189"/>
      <c r="K189"/>
      <c r="L189"/>
      <c r="M189"/>
      <c r="N189"/>
      <c r="O189"/>
      <c r="P189"/>
      <c r="Q189"/>
      <c r="R189"/>
      <c r="S189"/>
    </row>
    <row r="190" spans="6:19" x14ac:dyDescent="0.25">
      <c r="F190"/>
      <c r="G190"/>
      <c r="H190"/>
      <c r="I190"/>
      <c r="J190"/>
      <c r="K190"/>
      <c r="L190"/>
      <c r="M190"/>
      <c r="N190"/>
      <c r="O190"/>
      <c r="P190"/>
      <c r="Q190"/>
      <c r="R190"/>
      <c r="S190"/>
    </row>
    <row r="191" spans="6:19" x14ac:dyDescent="0.25">
      <c r="F191"/>
      <c r="G191"/>
      <c r="H191"/>
      <c r="I191"/>
      <c r="J191"/>
      <c r="K191"/>
      <c r="L191"/>
      <c r="M191"/>
      <c r="N191"/>
      <c r="O191"/>
      <c r="P191"/>
      <c r="Q191"/>
      <c r="R191"/>
      <c r="S191"/>
    </row>
    <row r="192" spans="6:19" x14ac:dyDescent="0.25">
      <c r="F192"/>
      <c r="G192"/>
      <c r="H192"/>
      <c r="I192"/>
      <c r="J192"/>
      <c r="K192"/>
      <c r="L192"/>
      <c r="M192"/>
      <c r="N192"/>
      <c r="O192"/>
      <c r="P192"/>
      <c r="Q192"/>
      <c r="R192"/>
      <c r="S192"/>
    </row>
    <row r="193" spans="6:19" x14ac:dyDescent="0.25">
      <c r="F193"/>
      <c r="G193"/>
      <c r="H193"/>
      <c r="I193"/>
      <c r="J193"/>
      <c r="K193"/>
      <c r="L193"/>
      <c r="M193"/>
      <c r="N193"/>
      <c r="O193"/>
      <c r="P193"/>
      <c r="Q193"/>
      <c r="R193"/>
      <c r="S193"/>
    </row>
    <row r="194" spans="6:19" x14ac:dyDescent="0.25">
      <c r="F194"/>
      <c r="G194"/>
      <c r="H194"/>
      <c r="I194"/>
      <c r="J194"/>
      <c r="K194"/>
      <c r="L194"/>
      <c r="M194"/>
      <c r="N194"/>
      <c r="O194"/>
      <c r="P194"/>
      <c r="Q194"/>
      <c r="R194"/>
      <c r="S194"/>
    </row>
    <row r="195" spans="6:19" x14ac:dyDescent="0.25">
      <c r="F195"/>
      <c r="G195"/>
      <c r="H195"/>
      <c r="I195"/>
      <c r="J195"/>
      <c r="K195"/>
      <c r="L195"/>
      <c r="M195"/>
      <c r="N195"/>
      <c r="O195"/>
      <c r="P195"/>
      <c r="Q195"/>
      <c r="R195"/>
      <c r="S195"/>
    </row>
    <row r="196" spans="6:19" x14ac:dyDescent="0.25">
      <c r="F196"/>
      <c r="G196"/>
      <c r="H196"/>
      <c r="I196"/>
      <c r="J196"/>
      <c r="K196"/>
      <c r="L196"/>
      <c r="M196"/>
      <c r="N196"/>
      <c r="O196"/>
      <c r="P196"/>
      <c r="Q196"/>
      <c r="R196"/>
      <c r="S196"/>
    </row>
    <row r="197" spans="6:19" x14ac:dyDescent="0.25">
      <c r="F197"/>
      <c r="G197"/>
      <c r="H197"/>
      <c r="I197"/>
      <c r="J197"/>
      <c r="K197"/>
      <c r="L197"/>
      <c r="M197"/>
      <c r="N197"/>
      <c r="O197"/>
      <c r="P197"/>
      <c r="Q197"/>
      <c r="R197"/>
      <c r="S197"/>
    </row>
    <row r="198" spans="6:19" x14ac:dyDescent="0.25">
      <c r="F198"/>
      <c r="G198"/>
      <c r="H198"/>
      <c r="I198"/>
      <c r="J198"/>
      <c r="K198"/>
      <c r="L198"/>
      <c r="M198"/>
      <c r="N198"/>
      <c r="O198"/>
      <c r="P198"/>
      <c r="Q198"/>
      <c r="R198"/>
      <c r="S198"/>
    </row>
    <row r="199" spans="6:19" x14ac:dyDescent="0.25">
      <c r="F199"/>
      <c r="G199"/>
      <c r="H199"/>
      <c r="I199"/>
      <c r="J199"/>
      <c r="K199"/>
      <c r="L199"/>
      <c r="M199"/>
      <c r="N199"/>
      <c r="O199"/>
      <c r="P199"/>
      <c r="Q199"/>
      <c r="R199"/>
      <c r="S199"/>
    </row>
    <row r="200" spans="6:19" x14ac:dyDescent="0.25">
      <c r="F200"/>
      <c r="G200"/>
      <c r="H200"/>
      <c r="I200"/>
      <c r="J200"/>
      <c r="K200"/>
      <c r="L200"/>
      <c r="M200"/>
      <c r="N200"/>
      <c r="O200"/>
      <c r="P200"/>
      <c r="Q200"/>
      <c r="R200"/>
      <c r="S200"/>
    </row>
    <row r="201" spans="6:19" x14ac:dyDescent="0.25">
      <c r="F201"/>
      <c r="G201"/>
      <c r="H201"/>
      <c r="I201"/>
      <c r="J201"/>
      <c r="K201"/>
      <c r="L201"/>
      <c r="M201"/>
      <c r="N201"/>
      <c r="O201"/>
      <c r="P201"/>
      <c r="Q201"/>
      <c r="R201"/>
      <c r="S201"/>
    </row>
    <row r="202" spans="6:19" x14ac:dyDescent="0.25">
      <c r="F202"/>
      <c r="G202"/>
      <c r="H202"/>
      <c r="I202"/>
      <c r="J202"/>
      <c r="K202"/>
      <c r="L202"/>
      <c r="M202"/>
      <c r="N202"/>
      <c r="O202"/>
      <c r="P202"/>
      <c r="Q202"/>
      <c r="R202"/>
      <c r="S202"/>
    </row>
    <row r="203" spans="6:19" x14ac:dyDescent="0.25">
      <c r="F203"/>
      <c r="G203"/>
      <c r="H203"/>
      <c r="I203"/>
      <c r="J203"/>
      <c r="K203"/>
      <c r="L203"/>
      <c r="M203"/>
      <c r="N203"/>
      <c r="O203"/>
      <c r="P203"/>
      <c r="Q203"/>
      <c r="R203"/>
      <c r="S203"/>
    </row>
    <row r="204" spans="6:19" x14ac:dyDescent="0.25">
      <c r="F204"/>
      <c r="G204"/>
      <c r="H204"/>
      <c r="I204"/>
      <c r="J204"/>
      <c r="K204"/>
      <c r="L204"/>
      <c r="M204"/>
      <c r="N204"/>
      <c r="O204"/>
      <c r="P204"/>
      <c r="Q204"/>
      <c r="R204"/>
      <c r="S204"/>
    </row>
    <row r="205" spans="6:19" x14ac:dyDescent="0.25">
      <c r="F205"/>
      <c r="G205"/>
      <c r="H205"/>
      <c r="I205"/>
      <c r="J205"/>
      <c r="K205"/>
      <c r="L205"/>
      <c r="M205"/>
      <c r="N205"/>
      <c r="O205"/>
      <c r="P205"/>
      <c r="Q205"/>
      <c r="R205"/>
      <c r="S205"/>
    </row>
    <row r="206" spans="6:19" x14ac:dyDescent="0.25">
      <c r="F206"/>
      <c r="G206"/>
      <c r="H206"/>
      <c r="I206"/>
      <c r="J206"/>
      <c r="K206"/>
      <c r="L206"/>
      <c r="M206"/>
      <c r="N206"/>
      <c r="O206"/>
      <c r="P206"/>
      <c r="Q206"/>
      <c r="R206"/>
      <c r="S206"/>
    </row>
    <row r="207" spans="6:19" x14ac:dyDescent="0.25">
      <c r="F207"/>
      <c r="G207"/>
      <c r="H207"/>
      <c r="I207"/>
      <c r="J207"/>
      <c r="K207"/>
      <c r="L207"/>
      <c r="M207"/>
      <c r="N207"/>
      <c r="O207"/>
      <c r="P207"/>
      <c r="Q207"/>
      <c r="R207"/>
      <c r="S207"/>
    </row>
    <row r="208" spans="6:19" x14ac:dyDescent="0.25">
      <c r="F208"/>
      <c r="G208"/>
      <c r="H208"/>
      <c r="I208"/>
      <c r="J208"/>
      <c r="K208"/>
      <c r="L208"/>
      <c r="M208"/>
      <c r="N208"/>
      <c r="O208"/>
      <c r="P208"/>
      <c r="Q208"/>
      <c r="R208"/>
      <c r="S208"/>
    </row>
    <row r="209" spans="6:19" x14ac:dyDescent="0.25">
      <c r="F209"/>
      <c r="G209"/>
      <c r="H209"/>
      <c r="I209"/>
      <c r="J209"/>
      <c r="K209"/>
      <c r="L209"/>
      <c r="M209"/>
      <c r="N209"/>
      <c r="O209"/>
      <c r="P209"/>
      <c r="Q209"/>
      <c r="R209"/>
      <c r="S209"/>
    </row>
    <row r="210" spans="6:19" x14ac:dyDescent="0.25">
      <c r="F210"/>
      <c r="G210"/>
      <c r="H210"/>
      <c r="I210"/>
      <c r="J210"/>
      <c r="K210"/>
      <c r="L210"/>
      <c r="M210"/>
      <c r="N210"/>
      <c r="O210"/>
      <c r="P210"/>
      <c r="Q210"/>
      <c r="R210"/>
      <c r="S210"/>
    </row>
    <row r="211" spans="6:19" x14ac:dyDescent="0.25">
      <c r="F211"/>
      <c r="G211"/>
      <c r="H211"/>
      <c r="I211"/>
      <c r="J211"/>
      <c r="K211"/>
      <c r="L211"/>
      <c r="M211"/>
      <c r="N211"/>
      <c r="O211"/>
      <c r="P211"/>
      <c r="Q211"/>
      <c r="R211"/>
      <c r="S211"/>
    </row>
    <row r="212" spans="6:19" x14ac:dyDescent="0.25">
      <c r="F212"/>
      <c r="G212"/>
      <c r="H212"/>
      <c r="I212"/>
      <c r="J212"/>
      <c r="K212"/>
      <c r="L212"/>
      <c r="M212"/>
      <c r="N212"/>
      <c r="O212"/>
      <c r="P212"/>
      <c r="Q212"/>
      <c r="R212"/>
      <c r="S212"/>
    </row>
    <row r="213" spans="6:19" x14ac:dyDescent="0.25">
      <c r="F213"/>
      <c r="G213"/>
      <c r="H213"/>
      <c r="I213"/>
      <c r="J213"/>
      <c r="K213"/>
      <c r="L213"/>
      <c r="M213"/>
      <c r="N213"/>
      <c r="O213"/>
      <c r="P213"/>
      <c r="Q213"/>
      <c r="R213"/>
      <c r="S213"/>
    </row>
    <row r="214" spans="6:19" x14ac:dyDescent="0.25">
      <c r="F214"/>
      <c r="G214"/>
      <c r="H214"/>
      <c r="I214"/>
      <c r="J214"/>
      <c r="K214"/>
      <c r="L214"/>
      <c r="M214"/>
      <c r="N214"/>
      <c r="O214"/>
      <c r="P214"/>
      <c r="Q214"/>
      <c r="R214"/>
      <c r="S214"/>
    </row>
    <row r="215" spans="6:19" x14ac:dyDescent="0.25">
      <c r="F215"/>
      <c r="G215"/>
      <c r="H215"/>
      <c r="I215"/>
      <c r="J215"/>
      <c r="K215"/>
      <c r="L215"/>
      <c r="M215"/>
      <c r="N215"/>
      <c r="O215"/>
      <c r="P215"/>
      <c r="Q215"/>
      <c r="R215"/>
      <c r="S215"/>
    </row>
    <row r="216" spans="6:19" x14ac:dyDescent="0.25">
      <c r="F216"/>
      <c r="G216"/>
      <c r="H216"/>
      <c r="I216"/>
      <c r="J216"/>
      <c r="K216"/>
      <c r="L216"/>
      <c r="M216"/>
      <c r="N216"/>
      <c r="O216"/>
      <c r="P216"/>
      <c r="Q216"/>
      <c r="R216"/>
      <c r="S216"/>
    </row>
    <row r="217" spans="6:19" x14ac:dyDescent="0.25">
      <c r="F217"/>
      <c r="G217"/>
      <c r="H217"/>
      <c r="I217"/>
      <c r="J217"/>
      <c r="K217"/>
      <c r="L217"/>
      <c r="M217"/>
      <c r="N217"/>
      <c r="O217"/>
      <c r="P217"/>
      <c r="Q217"/>
      <c r="R217"/>
      <c r="S217"/>
    </row>
    <row r="218" spans="6:19" x14ac:dyDescent="0.25">
      <c r="F218"/>
      <c r="G218"/>
      <c r="H218"/>
      <c r="I218"/>
      <c r="J218"/>
      <c r="K218"/>
      <c r="L218"/>
      <c r="M218"/>
      <c r="N218"/>
      <c r="O218"/>
      <c r="P218"/>
      <c r="Q218"/>
      <c r="R218"/>
      <c r="S218"/>
    </row>
    <row r="219" spans="6:19" x14ac:dyDescent="0.25">
      <c r="F219"/>
      <c r="G219"/>
      <c r="H219"/>
      <c r="I219"/>
      <c r="J219"/>
      <c r="K219"/>
      <c r="L219"/>
      <c r="M219"/>
      <c r="N219"/>
      <c r="O219"/>
      <c r="P219"/>
      <c r="Q219"/>
      <c r="R219"/>
      <c r="S219"/>
    </row>
    <row r="220" spans="6:19" x14ac:dyDescent="0.25">
      <c r="F220"/>
      <c r="G220"/>
      <c r="H220"/>
      <c r="I220"/>
      <c r="J220"/>
      <c r="K220"/>
      <c r="L220"/>
      <c r="M220"/>
      <c r="N220"/>
      <c r="O220"/>
      <c r="P220"/>
      <c r="Q220"/>
      <c r="R220"/>
      <c r="S220"/>
    </row>
    <row r="221" spans="6:19" x14ac:dyDescent="0.25">
      <c r="F221"/>
      <c r="G221"/>
      <c r="H221"/>
      <c r="I221"/>
      <c r="J221"/>
      <c r="K221"/>
      <c r="L221"/>
      <c r="M221"/>
      <c r="N221"/>
      <c r="O221"/>
      <c r="P221"/>
      <c r="Q221"/>
      <c r="R221"/>
      <c r="S221"/>
    </row>
    <row r="222" spans="6:19" x14ac:dyDescent="0.25">
      <c r="F222"/>
      <c r="G222"/>
      <c r="H222"/>
      <c r="I222"/>
      <c r="J222"/>
      <c r="K222"/>
      <c r="L222"/>
      <c r="M222"/>
      <c r="N222"/>
      <c r="O222"/>
      <c r="P222"/>
      <c r="Q222"/>
      <c r="R222"/>
      <c r="S222"/>
    </row>
    <row r="223" spans="6:19" x14ac:dyDescent="0.25">
      <c r="F223"/>
      <c r="G223"/>
      <c r="H223"/>
      <c r="I223"/>
      <c r="J223"/>
      <c r="K223"/>
      <c r="L223"/>
      <c r="M223"/>
      <c r="N223"/>
      <c r="O223"/>
      <c r="P223"/>
      <c r="Q223"/>
      <c r="R223"/>
      <c r="S223"/>
    </row>
    <row r="224" spans="6:19" x14ac:dyDescent="0.25">
      <c r="F224"/>
      <c r="G224"/>
      <c r="H224"/>
      <c r="I224"/>
      <c r="J224"/>
      <c r="K224"/>
      <c r="L224"/>
      <c r="M224"/>
      <c r="N224"/>
      <c r="O224"/>
      <c r="P224"/>
      <c r="Q224"/>
      <c r="R224"/>
      <c r="S224"/>
    </row>
    <row r="225" spans="6:19" x14ac:dyDescent="0.25">
      <c r="F225"/>
      <c r="G225"/>
      <c r="H225"/>
      <c r="I225"/>
      <c r="J225"/>
      <c r="K225"/>
      <c r="L225"/>
      <c r="M225"/>
      <c r="N225"/>
      <c r="O225"/>
      <c r="P225"/>
      <c r="Q225"/>
      <c r="R225"/>
      <c r="S225"/>
    </row>
    <row r="226" spans="6:19" x14ac:dyDescent="0.25">
      <c r="F226"/>
      <c r="G226"/>
      <c r="H226"/>
      <c r="I226"/>
      <c r="J226"/>
      <c r="K226"/>
      <c r="L226"/>
      <c r="M226"/>
      <c r="N226"/>
      <c r="O226"/>
      <c r="P226"/>
      <c r="Q226"/>
      <c r="R226"/>
      <c r="S226"/>
    </row>
    <row r="227" spans="6:19" x14ac:dyDescent="0.25">
      <c r="F227"/>
      <c r="G227"/>
      <c r="H227"/>
      <c r="I227"/>
      <c r="J227"/>
      <c r="K227"/>
      <c r="L227"/>
      <c r="M227"/>
      <c r="N227"/>
      <c r="O227"/>
      <c r="P227"/>
      <c r="Q227"/>
      <c r="R227"/>
      <c r="S227"/>
    </row>
    <row r="228" spans="6:19" x14ac:dyDescent="0.25">
      <c r="F228"/>
      <c r="G228"/>
      <c r="H228"/>
      <c r="I228"/>
      <c r="J228"/>
      <c r="K228"/>
      <c r="L228"/>
      <c r="M228"/>
      <c r="N228"/>
      <c r="O228"/>
      <c r="P228"/>
      <c r="Q228"/>
      <c r="R228"/>
      <c r="S228"/>
    </row>
    <row r="229" spans="6:19" x14ac:dyDescent="0.25">
      <c r="F229"/>
      <c r="G229"/>
      <c r="H229"/>
      <c r="I229"/>
      <c r="J229"/>
      <c r="K229"/>
      <c r="L229"/>
      <c r="M229"/>
      <c r="N229"/>
      <c r="O229"/>
      <c r="P229"/>
      <c r="Q229"/>
      <c r="R229"/>
      <c r="S229"/>
    </row>
    <row r="230" spans="6:19" x14ac:dyDescent="0.25">
      <c r="F230"/>
      <c r="G230"/>
      <c r="H230"/>
      <c r="I230"/>
      <c r="J230"/>
      <c r="K230"/>
      <c r="L230"/>
      <c r="M230"/>
      <c r="N230"/>
      <c r="O230"/>
      <c r="P230"/>
      <c r="Q230"/>
      <c r="R230"/>
      <c r="S230"/>
    </row>
    <row r="231" spans="6:19" x14ac:dyDescent="0.25">
      <c r="F231"/>
      <c r="G231"/>
      <c r="H231"/>
      <c r="I231"/>
      <c r="J231"/>
      <c r="K231"/>
      <c r="L231"/>
      <c r="M231"/>
      <c r="N231"/>
      <c r="O231"/>
      <c r="P231"/>
      <c r="Q231"/>
      <c r="R231"/>
      <c r="S231"/>
    </row>
    <row r="232" spans="6:19" x14ac:dyDescent="0.25">
      <c r="F232"/>
      <c r="G232"/>
      <c r="H232"/>
      <c r="I232"/>
      <c r="J232"/>
      <c r="K232"/>
      <c r="L232"/>
      <c r="M232"/>
      <c r="N232"/>
      <c r="O232"/>
      <c r="P232"/>
      <c r="Q232"/>
      <c r="R232"/>
      <c r="S232"/>
    </row>
    <row r="233" spans="6:19" x14ac:dyDescent="0.25">
      <c r="F233"/>
      <c r="G233"/>
      <c r="H233"/>
      <c r="I233"/>
      <c r="J233"/>
      <c r="K233"/>
      <c r="L233"/>
      <c r="M233"/>
      <c r="N233"/>
      <c r="O233"/>
      <c r="P233"/>
      <c r="Q233"/>
      <c r="R233"/>
      <c r="S233"/>
    </row>
    <row r="234" spans="6:19" x14ac:dyDescent="0.25">
      <c r="F234"/>
      <c r="G234"/>
      <c r="H234"/>
      <c r="I234"/>
      <c r="J234"/>
      <c r="K234"/>
      <c r="L234"/>
      <c r="M234"/>
      <c r="N234"/>
      <c r="O234"/>
      <c r="P234"/>
      <c r="Q234"/>
      <c r="R234"/>
      <c r="S234"/>
    </row>
    <row r="235" spans="6:19" x14ac:dyDescent="0.25">
      <c r="F235"/>
      <c r="G235"/>
      <c r="H235"/>
      <c r="I235"/>
      <c r="J235"/>
      <c r="K235"/>
      <c r="L235"/>
      <c r="M235"/>
      <c r="N235"/>
      <c r="O235"/>
      <c r="P235"/>
      <c r="Q235"/>
      <c r="R235"/>
      <c r="S235"/>
    </row>
    <row r="236" spans="6:19" x14ac:dyDescent="0.25">
      <c r="F236"/>
      <c r="G236"/>
      <c r="H236"/>
      <c r="I236"/>
      <c r="J236"/>
      <c r="K236"/>
      <c r="L236"/>
      <c r="M236"/>
      <c r="N236"/>
      <c r="O236"/>
      <c r="P236"/>
      <c r="Q236"/>
      <c r="R236"/>
      <c r="S236"/>
    </row>
    <row r="237" spans="6:19" x14ac:dyDescent="0.25">
      <c r="F237"/>
      <c r="G237"/>
      <c r="H237"/>
      <c r="I237"/>
      <c r="J237"/>
      <c r="K237"/>
      <c r="L237"/>
      <c r="M237"/>
      <c r="N237"/>
      <c r="O237"/>
      <c r="P237"/>
      <c r="Q237"/>
      <c r="R237"/>
      <c r="S237"/>
    </row>
    <row r="238" spans="6:19" x14ac:dyDescent="0.25">
      <c r="F238"/>
      <c r="G238"/>
      <c r="H238"/>
      <c r="I238"/>
      <c r="J238"/>
      <c r="K238"/>
      <c r="L238"/>
      <c r="M238"/>
      <c r="N238"/>
      <c r="O238"/>
      <c r="P238"/>
      <c r="Q238"/>
      <c r="R238"/>
      <c r="S238"/>
    </row>
    <row r="239" spans="6:19" x14ac:dyDescent="0.25">
      <c r="F239"/>
      <c r="G239"/>
      <c r="H239"/>
      <c r="I239"/>
      <c r="J239"/>
      <c r="K239"/>
      <c r="L239"/>
      <c r="M239"/>
      <c r="N239"/>
      <c r="O239"/>
      <c r="P239"/>
      <c r="Q239"/>
      <c r="R239"/>
      <c r="S239"/>
    </row>
    <row r="240" spans="6:19" x14ac:dyDescent="0.25">
      <c r="F240"/>
      <c r="G240"/>
      <c r="H240"/>
      <c r="I240"/>
      <c r="J240"/>
      <c r="K240"/>
      <c r="L240"/>
      <c r="M240"/>
      <c r="N240"/>
      <c r="O240"/>
      <c r="P240"/>
      <c r="Q240"/>
      <c r="R240"/>
      <c r="S240"/>
    </row>
    <row r="241" spans="1:19" x14ac:dyDescent="0.25">
      <c r="F241"/>
      <c r="G241"/>
      <c r="H241"/>
      <c r="I241"/>
      <c r="J241"/>
      <c r="K241"/>
      <c r="L241"/>
      <c r="M241"/>
      <c r="N241"/>
      <c r="O241"/>
      <c r="P241"/>
      <c r="Q241"/>
      <c r="R241"/>
      <c r="S241"/>
    </row>
    <row r="242" spans="1:19" x14ac:dyDescent="0.25">
      <c r="F242"/>
      <c r="G242"/>
      <c r="H242"/>
      <c r="I242"/>
      <c r="J242"/>
      <c r="K242"/>
      <c r="L242"/>
      <c r="M242"/>
      <c r="N242"/>
      <c r="O242"/>
      <c r="P242"/>
      <c r="Q242"/>
      <c r="R242"/>
      <c r="S242"/>
    </row>
    <row r="243" spans="1:19" x14ac:dyDescent="0.25">
      <c r="A243" s="27"/>
      <c r="F243"/>
      <c r="G243"/>
      <c r="H243"/>
      <c r="I243"/>
      <c r="J243"/>
      <c r="K243"/>
      <c r="L243"/>
      <c r="M243"/>
      <c r="N243"/>
      <c r="O243"/>
      <c r="P243"/>
      <c r="Q243"/>
      <c r="R243"/>
      <c r="S243"/>
    </row>
    <row r="244" spans="1:19" x14ac:dyDescent="0.25">
      <c r="F244"/>
      <c r="G244"/>
      <c r="H244"/>
      <c r="I244"/>
      <c r="J244"/>
      <c r="K244"/>
      <c r="L244"/>
      <c r="M244"/>
      <c r="N244"/>
      <c r="O244"/>
      <c r="P244"/>
      <c r="Q244"/>
      <c r="R244"/>
      <c r="S244"/>
    </row>
    <row r="245" spans="1:19" x14ac:dyDescent="0.25">
      <c r="F245"/>
      <c r="G245"/>
      <c r="H245"/>
      <c r="I245"/>
      <c r="J245"/>
      <c r="K245"/>
      <c r="L245"/>
      <c r="M245"/>
      <c r="N245"/>
      <c r="O245"/>
      <c r="P245"/>
      <c r="Q245"/>
      <c r="R245"/>
      <c r="S245"/>
    </row>
    <row r="246" spans="1:19" x14ac:dyDescent="0.25">
      <c r="F246"/>
      <c r="G246"/>
      <c r="H246"/>
      <c r="I246"/>
      <c r="J246"/>
      <c r="K246"/>
      <c r="L246"/>
      <c r="M246"/>
      <c r="N246"/>
      <c r="O246"/>
      <c r="P246"/>
      <c r="Q246"/>
      <c r="R246"/>
      <c r="S246"/>
    </row>
    <row r="247" spans="1:19" x14ac:dyDescent="0.25">
      <c r="F247"/>
      <c r="G247"/>
      <c r="H247"/>
      <c r="I247"/>
      <c r="J247"/>
      <c r="K247"/>
      <c r="L247"/>
      <c r="M247"/>
      <c r="N247"/>
      <c r="O247"/>
      <c r="P247"/>
      <c r="Q247"/>
      <c r="R247"/>
      <c r="S247"/>
    </row>
    <row r="248" spans="1:19" x14ac:dyDescent="0.25">
      <c r="F248"/>
      <c r="G248"/>
      <c r="H248"/>
      <c r="I248"/>
      <c r="J248"/>
      <c r="K248"/>
      <c r="L248"/>
      <c r="M248"/>
      <c r="N248"/>
      <c r="O248"/>
      <c r="P248"/>
      <c r="Q248"/>
      <c r="R248"/>
      <c r="S248"/>
    </row>
    <row r="249" spans="1:19" x14ac:dyDescent="0.25">
      <c r="F249"/>
      <c r="G249"/>
      <c r="H249"/>
      <c r="I249"/>
      <c r="J249"/>
      <c r="K249"/>
      <c r="L249"/>
      <c r="M249"/>
      <c r="N249"/>
      <c r="O249"/>
      <c r="P249"/>
      <c r="Q249"/>
      <c r="R249"/>
      <c r="S249"/>
    </row>
    <row r="250" spans="1:19" x14ac:dyDescent="0.25">
      <c r="F250"/>
      <c r="G250"/>
      <c r="H250"/>
      <c r="I250"/>
      <c r="J250"/>
      <c r="K250"/>
      <c r="L250"/>
      <c r="M250"/>
      <c r="N250"/>
      <c r="O250"/>
      <c r="P250"/>
      <c r="Q250"/>
      <c r="R250"/>
      <c r="S250"/>
    </row>
    <row r="251" spans="1:19" x14ac:dyDescent="0.25">
      <c r="F251"/>
      <c r="G251"/>
      <c r="H251"/>
      <c r="I251"/>
      <c r="J251"/>
      <c r="K251"/>
      <c r="L251"/>
      <c r="M251"/>
      <c r="N251"/>
      <c r="O251"/>
      <c r="P251"/>
      <c r="Q251"/>
      <c r="R251"/>
      <c r="S251"/>
    </row>
    <row r="252" spans="1:19" x14ac:dyDescent="0.25">
      <c r="F252"/>
      <c r="G252"/>
      <c r="H252"/>
      <c r="I252"/>
      <c r="J252"/>
      <c r="K252"/>
      <c r="L252"/>
      <c r="M252"/>
      <c r="N252"/>
      <c r="O252"/>
      <c r="P252"/>
      <c r="Q252"/>
      <c r="R252"/>
      <c r="S252"/>
    </row>
    <row r="253" spans="1:19" x14ac:dyDescent="0.25">
      <c r="F253"/>
      <c r="G253"/>
      <c r="H253"/>
      <c r="I253"/>
      <c r="J253"/>
      <c r="K253"/>
      <c r="L253"/>
      <c r="M253"/>
      <c r="N253"/>
      <c r="O253"/>
      <c r="P253"/>
      <c r="Q253"/>
      <c r="R253"/>
      <c r="S253"/>
    </row>
    <row r="254" spans="1:19" x14ac:dyDescent="0.25">
      <c r="F254"/>
      <c r="G254"/>
      <c r="H254"/>
      <c r="I254"/>
      <c r="J254"/>
      <c r="K254"/>
      <c r="L254"/>
      <c r="M254"/>
      <c r="N254"/>
      <c r="O254"/>
      <c r="P254"/>
      <c r="Q254"/>
      <c r="R254"/>
      <c r="S254"/>
    </row>
    <row r="255" spans="1:19" x14ac:dyDescent="0.25">
      <c r="F255"/>
      <c r="G255"/>
      <c r="H255"/>
      <c r="I255"/>
      <c r="J255"/>
      <c r="K255"/>
      <c r="L255"/>
      <c r="M255"/>
      <c r="N255"/>
      <c r="O255"/>
      <c r="P255"/>
      <c r="Q255"/>
      <c r="R255"/>
      <c r="S255"/>
    </row>
    <row r="256" spans="1:19" x14ac:dyDescent="0.25">
      <c r="F256"/>
      <c r="G256"/>
      <c r="H256"/>
      <c r="I256"/>
      <c r="J256"/>
      <c r="K256"/>
      <c r="L256"/>
      <c r="M256"/>
      <c r="N256"/>
      <c r="O256"/>
      <c r="P256"/>
      <c r="Q256"/>
      <c r="R256"/>
      <c r="S256"/>
    </row>
    <row r="257" spans="6:19" x14ac:dyDescent="0.25">
      <c r="F257"/>
      <c r="G257"/>
      <c r="H257"/>
      <c r="I257"/>
      <c r="J257"/>
      <c r="K257"/>
      <c r="L257"/>
      <c r="M257"/>
      <c r="N257"/>
      <c r="O257"/>
      <c r="P257"/>
      <c r="Q257"/>
      <c r="R257"/>
      <c r="S257"/>
    </row>
    <row r="258" spans="6:19" x14ac:dyDescent="0.25">
      <c r="F258"/>
      <c r="G258"/>
      <c r="H258"/>
      <c r="I258"/>
      <c r="J258"/>
      <c r="K258"/>
      <c r="L258"/>
      <c r="M258"/>
      <c r="N258"/>
      <c r="O258"/>
      <c r="P258"/>
      <c r="Q258"/>
      <c r="R258"/>
      <c r="S258"/>
    </row>
    <row r="259" spans="6:19" x14ac:dyDescent="0.25">
      <c r="F259"/>
      <c r="G259"/>
      <c r="H259"/>
      <c r="I259"/>
      <c r="J259"/>
      <c r="K259"/>
      <c r="L259"/>
      <c r="M259"/>
      <c r="N259"/>
      <c r="O259"/>
      <c r="P259"/>
      <c r="Q259"/>
      <c r="R259"/>
      <c r="S259"/>
    </row>
    <row r="260" spans="6:19" x14ac:dyDescent="0.25">
      <c r="F260"/>
      <c r="G260"/>
      <c r="H260"/>
      <c r="I260"/>
      <c r="J260"/>
      <c r="K260"/>
      <c r="L260"/>
      <c r="M260"/>
      <c r="N260"/>
      <c r="O260"/>
      <c r="P260"/>
      <c r="Q260"/>
      <c r="R260"/>
      <c r="S260"/>
    </row>
    <row r="261" spans="6:19" x14ac:dyDescent="0.25">
      <c r="F261"/>
      <c r="G261"/>
      <c r="H261"/>
      <c r="I261"/>
      <c r="J261"/>
      <c r="K261"/>
      <c r="L261"/>
      <c r="M261"/>
      <c r="N261"/>
      <c r="O261"/>
      <c r="P261"/>
      <c r="Q261"/>
      <c r="R261"/>
      <c r="S261"/>
    </row>
    <row r="262" spans="6:19" x14ac:dyDescent="0.25">
      <c r="F262"/>
      <c r="G262"/>
      <c r="H262"/>
      <c r="I262"/>
      <c r="J262"/>
      <c r="K262"/>
      <c r="L262"/>
      <c r="M262"/>
      <c r="N262"/>
      <c r="O262"/>
      <c r="P262"/>
      <c r="Q262"/>
      <c r="R262"/>
      <c r="S262"/>
    </row>
    <row r="263" spans="6:19" x14ac:dyDescent="0.25">
      <c r="F263"/>
      <c r="G263"/>
      <c r="H263"/>
      <c r="I263"/>
      <c r="J263"/>
      <c r="K263"/>
      <c r="L263"/>
      <c r="M263"/>
      <c r="N263"/>
      <c r="O263"/>
      <c r="P263"/>
      <c r="Q263"/>
      <c r="R263"/>
      <c r="S263"/>
    </row>
    <row r="264" spans="6:19" x14ac:dyDescent="0.25">
      <c r="F264"/>
      <c r="G264"/>
      <c r="H264"/>
      <c r="I264"/>
      <c r="J264"/>
      <c r="K264"/>
      <c r="L264"/>
      <c r="M264"/>
      <c r="N264"/>
      <c r="O264"/>
      <c r="P264"/>
      <c r="Q264"/>
      <c r="R264"/>
      <c r="S264"/>
    </row>
    <row r="265" spans="6:19" x14ac:dyDescent="0.25">
      <c r="F265"/>
      <c r="G265"/>
      <c r="H265"/>
      <c r="I265"/>
      <c r="J265"/>
      <c r="K265"/>
      <c r="L265"/>
      <c r="M265"/>
      <c r="N265"/>
      <c r="O265"/>
      <c r="P265"/>
      <c r="Q265"/>
      <c r="R265"/>
      <c r="S265"/>
    </row>
    <row r="266" spans="6:19" x14ac:dyDescent="0.25">
      <c r="F266"/>
      <c r="G266"/>
      <c r="H266"/>
      <c r="I266"/>
      <c r="J266"/>
      <c r="K266"/>
      <c r="L266"/>
      <c r="M266"/>
      <c r="N266"/>
      <c r="O266"/>
      <c r="P266"/>
      <c r="Q266"/>
      <c r="R266"/>
      <c r="S266"/>
    </row>
    <row r="267" spans="6:19" x14ac:dyDescent="0.25">
      <c r="F267"/>
      <c r="G267"/>
      <c r="H267"/>
      <c r="I267"/>
      <c r="J267"/>
      <c r="K267"/>
      <c r="L267"/>
      <c r="M267"/>
      <c r="N267"/>
      <c r="O267"/>
      <c r="P267"/>
      <c r="Q267"/>
      <c r="R267"/>
      <c r="S267"/>
    </row>
    <row r="268" spans="6:19" x14ac:dyDescent="0.25">
      <c r="F268"/>
      <c r="G268"/>
      <c r="H268"/>
      <c r="I268"/>
      <c r="J268"/>
      <c r="K268"/>
      <c r="L268"/>
      <c r="M268"/>
      <c r="N268"/>
      <c r="O268"/>
      <c r="P268"/>
      <c r="Q268"/>
      <c r="R268"/>
      <c r="S268"/>
    </row>
    <row r="269" spans="6:19" x14ac:dyDescent="0.25">
      <c r="F269"/>
      <c r="G269"/>
      <c r="H269"/>
      <c r="I269"/>
      <c r="J269"/>
      <c r="K269"/>
      <c r="L269"/>
      <c r="M269"/>
      <c r="N269"/>
      <c r="O269"/>
      <c r="P269"/>
      <c r="Q269"/>
      <c r="R269"/>
      <c r="S269"/>
    </row>
    <row r="270" spans="6:19" x14ac:dyDescent="0.25">
      <c r="F270"/>
      <c r="G270"/>
      <c r="H270"/>
      <c r="I270"/>
      <c r="J270"/>
      <c r="K270"/>
      <c r="L270"/>
      <c r="M270"/>
      <c r="N270"/>
      <c r="O270"/>
      <c r="P270"/>
      <c r="Q270"/>
      <c r="R270"/>
      <c r="S270"/>
    </row>
    <row r="271" spans="6:19" x14ac:dyDescent="0.25">
      <c r="F271"/>
      <c r="G271"/>
      <c r="H271"/>
      <c r="I271"/>
      <c r="J271"/>
      <c r="K271"/>
      <c r="L271"/>
      <c r="M271"/>
      <c r="N271"/>
      <c r="O271"/>
      <c r="P271"/>
      <c r="Q271"/>
      <c r="R271"/>
      <c r="S271"/>
    </row>
    <row r="272" spans="6:19" x14ac:dyDescent="0.25">
      <c r="F272"/>
      <c r="G272"/>
      <c r="H272"/>
      <c r="I272"/>
      <c r="J272"/>
      <c r="K272"/>
      <c r="L272"/>
      <c r="M272"/>
      <c r="N272"/>
      <c r="O272"/>
      <c r="P272"/>
      <c r="Q272"/>
      <c r="R272"/>
      <c r="S272"/>
    </row>
    <row r="273" spans="6:19" x14ac:dyDescent="0.25">
      <c r="F273"/>
      <c r="G273"/>
      <c r="H273"/>
      <c r="I273"/>
      <c r="J273"/>
      <c r="K273"/>
      <c r="L273"/>
      <c r="M273"/>
      <c r="N273"/>
      <c r="O273"/>
      <c r="P273"/>
      <c r="Q273"/>
      <c r="R273"/>
      <c r="S273"/>
    </row>
    <row r="274" spans="6:19" x14ac:dyDescent="0.25">
      <c r="F274"/>
      <c r="G274"/>
      <c r="H274"/>
      <c r="I274"/>
      <c r="J274"/>
      <c r="K274"/>
      <c r="L274"/>
      <c r="M274"/>
      <c r="N274"/>
      <c r="O274"/>
      <c r="P274"/>
      <c r="Q274"/>
      <c r="R274"/>
      <c r="S274"/>
    </row>
    <row r="275" spans="6:19" x14ac:dyDescent="0.25">
      <c r="F275"/>
      <c r="G275"/>
      <c r="H275"/>
      <c r="I275"/>
      <c r="J275"/>
      <c r="K275"/>
      <c r="L275"/>
      <c r="M275"/>
      <c r="N275"/>
      <c r="O275"/>
      <c r="P275"/>
      <c r="Q275"/>
      <c r="R275"/>
      <c r="S275"/>
    </row>
    <row r="276" spans="6:19" x14ac:dyDescent="0.25">
      <c r="F276"/>
      <c r="G276"/>
      <c r="H276"/>
      <c r="I276"/>
      <c r="J276"/>
      <c r="K276"/>
      <c r="L276"/>
      <c r="M276"/>
      <c r="N276"/>
      <c r="O276"/>
      <c r="P276"/>
      <c r="Q276"/>
      <c r="R276"/>
      <c r="S276"/>
    </row>
    <row r="277" spans="6:19" x14ac:dyDescent="0.25">
      <c r="F277"/>
      <c r="G277"/>
      <c r="H277"/>
      <c r="I277"/>
      <c r="J277"/>
      <c r="K277"/>
      <c r="L277"/>
      <c r="M277"/>
      <c r="N277"/>
      <c r="O277"/>
      <c r="P277"/>
      <c r="Q277"/>
      <c r="R277"/>
      <c r="S277"/>
    </row>
    <row r="278" spans="6:19" x14ac:dyDescent="0.25">
      <c r="F278"/>
      <c r="G278"/>
      <c r="H278"/>
      <c r="I278"/>
      <c r="J278"/>
      <c r="K278"/>
      <c r="L278"/>
      <c r="M278"/>
      <c r="N278"/>
      <c r="O278"/>
      <c r="P278"/>
      <c r="Q278"/>
      <c r="R278"/>
      <c r="S278"/>
    </row>
    <row r="279" spans="6:19" x14ac:dyDescent="0.25">
      <c r="F279"/>
      <c r="G279"/>
      <c r="H279"/>
      <c r="I279"/>
      <c r="J279"/>
      <c r="K279"/>
      <c r="L279"/>
      <c r="M279"/>
      <c r="N279"/>
      <c r="O279"/>
      <c r="P279"/>
      <c r="Q279"/>
      <c r="R279"/>
      <c r="S279"/>
    </row>
    <row r="280" spans="6:19" x14ac:dyDescent="0.25">
      <c r="F280"/>
      <c r="G280"/>
      <c r="H280"/>
      <c r="I280"/>
      <c r="J280"/>
      <c r="K280"/>
      <c r="L280"/>
      <c r="M280"/>
      <c r="N280"/>
      <c r="O280"/>
      <c r="P280"/>
      <c r="Q280"/>
      <c r="R280"/>
      <c r="S280"/>
    </row>
    <row r="281" spans="6:19" x14ac:dyDescent="0.25">
      <c r="F281"/>
      <c r="G281"/>
      <c r="H281"/>
      <c r="I281"/>
      <c r="J281"/>
      <c r="K281"/>
      <c r="L281"/>
      <c r="M281"/>
      <c r="N281"/>
      <c r="O281"/>
      <c r="P281"/>
      <c r="Q281"/>
      <c r="R281"/>
      <c r="S281"/>
    </row>
    <row r="282" spans="6:19" x14ac:dyDescent="0.25">
      <c r="F282"/>
      <c r="G282"/>
      <c r="H282"/>
      <c r="I282"/>
      <c r="J282"/>
      <c r="K282"/>
      <c r="L282"/>
      <c r="M282"/>
      <c r="N282"/>
      <c r="O282"/>
      <c r="P282"/>
      <c r="Q282"/>
      <c r="R282"/>
      <c r="S282"/>
    </row>
    <row r="283" spans="6:19" x14ac:dyDescent="0.25">
      <c r="F283"/>
      <c r="G283"/>
      <c r="H283"/>
      <c r="I283"/>
      <c r="J283"/>
      <c r="K283"/>
      <c r="L283"/>
      <c r="M283"/>
      <c r="N283"/>
      <c r="O283"/>
      <c r="P283"/>
      <c r="Q283"/>
      <c r="R283"/>
      <c r="S283"/>
    </row>
    <row r="284" spans="6:19" x14ac:dyDescent="0.25">
      <c r="F284"/>
      <c r="G284"/>
      <c r="H284"/>
      <c r="I284"/>
      <c r="J284"/>
      <c r="K284"/>
      <c r="L284"/>
      <c r="M284"/>
      <c r="N284"/>
      <c r="O284"/>
      <c r="P284"/>
      <c r="Q284"/>
      <c r="R284"/>
      <c r="S284"/>
    </row>
    <row r="285" spans="6:19" x14ac:dyDescent="0.25">
      <c r="F285"/>
      <c r="G285"/>
      <c r="H285"/>
      <c r="I285"/>
      <c r="J285"/>
      <c r="K285"/>
      <c r="L285"/>
      <c r="M285"/>
      <c r="N285"/>
      <c r="O285"/>
      <c r="P285"/>
      <c r="Q285"/>
      <c r="R285"/>
      <c r="S285"/>
    </row>
    <row r="286" spans="6:19" x14ac:dyDescent="0.25">
      <c r="F286"/>
      <c r="G286"/>
      <c r="H286"/>
      <c r="I286"/>
      <c r="J286"/>
      <c r="K286"/>
      <c r="L286"/>
      <c r="M286"/>
      <c r="N286"/>
      <c r="O286"/>
      <c r="P286"/>
      <c r="Q286"/>
      <c r="R286"/>
      <c r="S286"/>
    </row>
    <row r="287" spans="6:19" x14ac:dyDescent="0.25">
      <c r="F287"/>
      <c r="G287"/>
      <c r="H287"/>
      <c r="I287"/>
      <c r="J287"/>
      <c r="K287"/>
      <c r="L287"/>
      <c r="M287"/>
      <c r="N287"/>
      <c r="O287"/>
      <c r="P287"/>
      <c r="Q287"/>
      <c r="R287"/>
      <c r="S287"/>
    </row>
    <row r="288" spans="6:19" x14ac:dyDescent="0.25">
      <c r="F288"/>
      <c r="G288"/>
      <c r="H288"/>
      <c r="I288"/>
      <c r="J288"/>
      <c r="K288"/>
      <c r="L288"/>
      <c r="M288"/>
      <c r="N288"/>
      <c r="O288"/>
      <c r="P288"/>
      <c r="Q288"/>
      <c r="R288"/>
      <c r="S288"/>
    </row>
    <row r="289" spans="6:19" x14ac:dyDescent="0.25">
      <c r="F289"/>
      <c r="G289"/>
      <c r="H289"/>
      <c r="I289"/>
      <c r="J289"/>
      <c r="K289"/>
      <c r="L289"/>
      <c r="M289"/>
      <c r="N289"/>
      <c r="O289"/>
      <c r="P289"/>
      <c r="Q289"/>
      <c r="R289"/>
      <c r="S289"/>
    </row>
    <row r="290" spans="6:19" x14ac:dyDescent="0.25">
      <c r="F290"/>
      <c r="G290"/>
      <c r="H290"/>
      <c r="I290"/>
      <c r="J290"/>
      <c r="K290"/>
      <c r="L290"/>
      <c r="M290"/>
      <c r="N290"/>
      <c r="O290"/>
      <c r="P290"/>
      <c r="Q290"/>
      <c r="R290"/>
      <c r="S290"/>
    </row>
    <row r="291" spans="6:19" x14ac:dyDescent="0.25">
      <c r="F291"/>
      <c r="G291"/>
      <c r="H291"/>
      <c r="I291"/>
      <c r="J291"/>
      <c r="K291"/>
      <c r="L291"/>
      <c r="M291"/>
      <c r="N291"/>
      <c r="O291"/>
      <c r="P291"/>
      <c r="Q291"/>
      <c r="R291"/>
      <c r="S291"/>
    </row>
    <row r="292" spans="6:19" x14ac:dyDescent="0.25">
      <c r="F292"/>
      <c r="G292"/>
      <c r="H292"/>
      <c r="I292"/>
      <c r="J292"/>
      <c r="K292"/>
      <c r="L292"/>
      <c r="M292"/>
      <c r="N292"/>
      <c r="O292"/>
      <c r="P292"/>
      <c r="Q292"/>
      <c r="R292"/>
      <c r="S292"/>
    </row>
    <row r="293" spans="6:19" x14ac:dyDescent="0.25">
      <c r="F293"/>
      <c r="G293"/>
      <c r="H293"/>
      <c r="I293"/>
      <c r="J293"/>
      <c r="K293"/>
      <c r="L293"/>
      <c r="M293"/>
      <c r="N293"/>
      <c r="O293"/>
      <c r="P293"/>
      <c r="Q293"/>
      <c r="R293"/>
      <c r="S293"/>
    </row>
    <row r="294" spans="6:19" x14ac:dyDescent="0.25">
      <c r="F294"/>
      <c r="G294"/>
      <c r="H294"/>
      <c r="I294"/>
      <c r="J294"/>
      <c r="K294"/>
      <c r="L294"/>
      <c r="M294"/>
      <c r="N294"/>
      <c r="O294"/>
      <c r="P294"/>
      <c r="Q294"/>
      <c r="R294"/>
      <c r="S294"/>
    </row>
    <row r="295" spans="6:19" x14ac:dyDescent="0.25">
      <c r="F295"/>
      <c r="G295"/>
      <c r="H295"/>
      <c r="I295"/>
      <c r="J295"/>
      <c r="K295"/>
      <c r="L295"/>
      <c r="M295"/>
      <c r="N295"/>
      <c r="O295"/>
      <c r="P295"/>
      <c r="Q295"/>
      <c r="R295"/>
      <c r="S295"/>
    </row>
  </sheetData>
  <sheetProtection algorithmName="SHA-512" hashValue="3Kt1Ibb8RCA067dshq/36hyXOAZKeoylgmjZdQMV+Mb8wnRHNaMz1ARBCLT1ItHdjTtNNOJd99Ud3+aaNHxRvg==" saltValue="P/GAHQRi5CmGAXGl2Dx5PQ==" spinCount="100000" sheet="1" objects="1" scenarios="1"/>
  <mergeCells count="2">
    <mergeCell ref="E7:Q7"/>
    <mergeCell ref="C11:D11"/>
  </mergeCells>
  <dataValidations count="1">
    <dataValidation type="decimal" allowBlank="1" showInputMessage="1" showErrorMessage="1" sqref="E11:E30" xr:uid="{986038E5-6B5D-40BE-83C3-BC9FBC6C581C}">
      <formula1>0</formula1>
      <formula2>1</formula2>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575F8-4605-4F5D-9566-692549140BC4}">
  <sheetPr>
    <tabColor rgb="FF99CC00"/>
  </sheetPr>
  <dimension ref="A1:P172"/>
  <sheetViews>
    <sheetView showGridLines="0" showZeros="0" view="pageBreakPreview" zoomScaleNormal="70" zoomScaleSheetLayoutView="100" workbookViewId="0">
      <selection activeCell="D17" sqref="D17"/>
    </sheetView>
  </sheetViews>
  <sheetFormatPr defaultColWidth="9.140625" defaultRowHeight="15" x14ac:dyDescent="0.25"/>
  <cols>
    <col min="1" max="1" width="9.140625" style="27"/>
    <col min="2" max="2" width="39.7109375" style="27" customWidth="1"/>
    <col min="3" max="3" width="15.28515625" style="27" customWidth="1"/>
    <col min="4" max="4" width="17.5703125" style="27" customWidth="1"/>
    <col min="5" max="5" width="32" style="27" customWidth="1"/>
    <col min="6" max="7" width="9.140625" style="27"/>
    <col min="8" max="8" width="23.28515625" style="27" customWidth="1"/>
    <col min="9" max="9" width="17.85546875" style="27" customWidth="1"/>
    <col min="10" max="10" width="20" style="27" customWidth="1"/>
    <col min="11" max="11" width="31.42578125" style="27" customWidth="1"/>
    <col min="12" max="16384" width="9.140625" style="27"/>
  </cols>
  <sheetData>
    <row r="1" spans="2:16" customFormat="1" x14ac:dyDescent="0.25"/>
    <row r="2" spans="2:16" customFormat="1" x14ac:dyDescent="0.25"/>
    <row r="3" spans="2:16" customFormat="1" x14ac:dyDescent="0.25"/>
    <row r="4" spans="2:16" customFormat="1" x14ac:dyDescent="0.25"/>
    <row r="5" spans="2:16" customFormat="1" x14ac:dyDescent="0.25"/>
    <row r="6" spans="2:16" customFormat="1" x14ac:dyDescent="0.25"/>
    <row r="7" spans="2:16" customFormat="1" ht="17.25" customHeight="1" x14ac:dyDescent="0.25">
      <c r="B7" s="155" t="s">
        <v>347</v>
      </c>
      <c r="C7" s="156"/>
      <c r="D7" s="157"/>
    </row>
    <row r="8" spans="2:16" customFormat="1" x14ac:dyDescent="0.25">
      <c r="B8" s="158"/>
      <c r="C8" s="159"/>
      <c r="D8" s="160"/>
    </row>
    <row r="9" spans="2:16" customFormat="1" x14ac:dyDescent="0.25">
      <c r="B9" s="158"/>
      <c r="C9" s="159"/>
      <c r="D9" s="160"/>
    </row>
    <row r="10" spans="2:16" customFormat="1" ht="15" customHeight="1" x14ac:dyDescent="0.25">
      <c r="B10" s="158"/>
      <c r="C10" s="159"/>
      <c r="D10" s="160"/>
      <c r="E10" s="131"/>
      <c r="F10" s="131"/>
      <c r="P10" s="40"/>
    </row>
    <row r="11" spans="2:16" customFormat="1" x14ac:dyDescent="0.25">
      <c r="B11" s="158"/>
      <c r="C11" s="159"/>
      <c r="D11" s="160"/>
      <c r="E11" s="131"/>
      <c r="F11" s="131"/>
    </row>
    <row r="12" spans="2:16" customFormat="1" x14ac:dyDescent="0.25">
      <c r="B12" s="161"/>
      <c r="C12" s="162"/>
      <c r="D12" s="163"/>
      <c r="E12" s="131"/>
      <c r="F12" s="131"/>
    </row>
    <row r="13" spans="2:16" customFormat="1" x14ac:dyDescent="0.25">
      <c r="B13" s="131"/>
      <c r="C13" s="131"/>
      <c r="D13" s="131"/>
      <c r="E13" s="131"/>
      <c r="F13" s="131"/>
    </row>
    <row r="14" spans="2:16" customFormat="1" x14ac:dyDescent="0.25">
      <c r="B14" s="169" t="s">
        <v>326</v>
      </c>
      <c r="C14" s="169"/>
      <c r="D14" s="169"/>
      <c r="E14" s="131"/>
      <c r="F14" s="131"/>
    </row>
    <row r="15" spans="2:16" customFormat="1" x14ac:dyDescent="0.25">
      <c r="B15" s="169"/>
      <c r="C15" s="169"/>
      <c r="D15" s="169"/>
      <c r="E15" s="131"/>
      <c r="F15" s="131"/>
    </row>
    <row r="16" spans="2:16" customFormat="1" x14ac:dyDescent="0.25">
      <c r="B16" s="131"/>
      <c r="C16" s="131"/>
      <c r="D16" s="132"/>
      <c r="E16" s="111" t="s">
        <v>337</v>
      </c>
      <c r="F16" s="131"/>
    </row>
    <row r="17" spans="1:6" customFormat="1" x14ac:dyDescent="0.25">
      <c r="B17" s="131"/>
      <c r="C17" s="131"/>
      <c r="D17" s="110"/>
      <c r="E17" s="111" t="s">
        <v>338</v>
      </c>
      <c r="F17" s="131"/>
    </row>
    <row r="18" spans="1:6" customFormat="1" x14ac:dyDescent="0.25">
      <c r="B18" s="131"/>
      <c r="C18" s="131"/>
      <c r="E18" s="111"/>
      <c r="F18" s="131"/>
    </row>
    <row r="19" spans="1:6" customFormat="1" x14ac:dyDescent="0.25">
      <c r="B19" s="31" t="s">
        <v>331</v>
      </c>
    </row>
    <row r="20" spans="1:6" customFormat="1" ht="24" customHeight="1" x14ac:dyDescent="0.25">
      <c r="B20" s="170" t="s">
        <v>50</v>
      </c>
      <c r="C20" s="167" t="s">
        <v>234</v>
      </c>
      <c r="D20" s="167" t="s">
        <v>52</v>
      </c>
      <c r="E20" s="153" t="s">
        <v>372</v>
      </c>
    </row>
    <row r="21" spans="1:6" customFormat="1" x14ac:dyDescent="0.25">
      <c r="B21" s="171"/>
      <c r="C21" s="168"/>
      <c r="D21" s="168"/>
      <c r="E21" s="154"/>
    </row>
    <row r="22" spans="1:6" customFormat="1" x14ac:dyDescent="0.25">
      <c r="B22" s="142"/>
      <c r="C22" s="41" t="s">
        <v>328</v>
      </c>
      <c r="D22" s="41" t="s">
        <v>348</v>
      </c>
      <c r="E22" s="42" t="s">
        <v>348</v>
      </c>
    </row>
    <row r="23" spans="1:6" customFormat="1" ht="18" x14ac:dyDescent="0.35">
      <c r="B23" s="45" t="s">
        <v>57</v>
      </c>
      <c r="C23" s="46" t="s">
        <v>58</v>
      </c>
      <c r="D23" s="46" t="s">
        <v>327</v>
      </c>
      <c r="E23" s="133" t="s">
        <v>329</v>
      </c>
    </row>
    <row r="24" spans="1:6" x14ac:dyDescent="0.25">
      <c r="A24"/>
      <c r="B24" s="102" t="s">
        <v>242</v>
      </c>
      <c r="C24" s="68"/>
      <c r="D24" s="85">
        <f>IFERROR(VLOOKUP(B24,'Physical properties library'!$A$15:$D$282,2,FALSE),"---")</f>
        <v>78</v>
      </c>
      <c r="E24" s="61" t="str">
        <f>IF(ISNUMBER(C24),C24*D24,"")</f>
        <v/>
      </c>
    </row>
    <row r="25" spans="1:6" x14ac:dyDescent="0.25">
      <c r="A25"/>
      <c r="B25" s="102" t="s">
        <v>243</v>
      </c>
      <c r="C25" s="68"/>
      <c r="D25" s="85">
        <f>IFERROR(VLOOKUP(B25,'Physical properties library'!$A$15:$D$282,2,FALSE),"---")</f>
        <v>92</v>
      </c>
      <c r="E25" s="61" t="str">
        <f t="shared" ref="E25:E42" si="0">IF(ISNUMBER(C25),C25*D25,"")</f>
        <v/>
      </c>
    </row>
    <row r="26" spans="1:6" x14ac:dyDescent="0.25">
      <c r="A26"/>
      <c r="B26" s="102" t="s">
        <v>244</v>
      </c>
      <c r="C26" s="68"/>
      <c r="D26" s="85">
        <f>IFERROR(VLOOKUP(B26,'Physical properties library'!$A$15:$D$282,2,FALSE),"---")</f>
        <v>120</v>
      </c>
      <c r="E26" s="61" t="str">
        <f t="shared" si="0"/>
        <v/>
      </c>
    </row>
    <row r="27" spans="1:6" x14ac:dyDescent="0.25">
      <c r="A27"/>
      <c r="B27" s="102" t="s">
        <v>245</v>
      </c>
      <c r="C27" s="68"/>
      <c r="D27" s="85">
        <f>IFERROR(VLOOKUP(B27,'Physical properties library'!$A$15:$D$282,2,FALSE),"---")</f>
        <v>126</v>
      </c>
      <c r="E27" s="61" t="str">
        <f t="shared" si="0"/>
        <v/>
      </c>
    </row>
    <row r="28" spans="1:6" x14ac:dyDescent="0.25">
      <c r="A28"/>
      <c r="B28" s="102" t="s">
        <v>246</v>
      </c>
      <c r="C28" s="68"/>
      <c r="D28" s="85">
        <f>IFERROR(VLOOKUP(B28,'Physical properties library'!$A$15:$D$282,2,FALSE),"---")</f>
        <v>145</v>
      </c>
      <c r="E28" s="61" t="str">
        <f t="shared" si="0"/>
        <v/>
      </c>
    </row>
    <row r="29" spans="1:6" x14ac:dyDescent="0.25">
      <c r="A29"/>
      <c r="B29" s="102" t="s">
        <v>247</v>
      </c>
      <c r="C29" s="68"/>
      <c r="D29" s="85">
        <f>IFERROR(VLOOKUP(B29,'Physical properties library'!$A$15:$D$282,2,FALSE),"---")</f>
        <v>168</v>
      </c>
      <c r="E29" s="61" t="str">
        <f t="shared" si="0"/>
        <v/>
      </c>
    </row>
    <row r="30" spans="1:6" x14ac:dyDescent="0.25">
      <c r="A30"/>
      <c r="B30" s="102" t="s">
        <v>248</v>
      </c>
      <c r="C30" s="68"/>
      <c r="D30" s="85">
        <f>IFERROR(VLOOKUP(B30,'Physical properties library'!$A$15:$D$282,2,FALSE),"---")</f>
        <v>239</v>
      </c>
      <c r="E30" s="61" t="str">
        <f t="shared" si="0"/>
        <v/>
      </c>
    </row>
    <row r="31" spans="1:6" x14ac:dyDescent="0.25">
      <c r="A31"/>
      <c r="B31" s="102"/>
      <c r="C31" s="68"/>
      <c r="D31" s="85" t="str">
        <f>IFERROR(VLOOKUP(B31,'Physical properties library'!$A$15:$D$282,2,FALSE),"---")</f>
        <v>---</v>
      </c>
      <c r="E31" s="61" t="str">
        <f t="shared" si="0"/>
        <v/>
      </c>
    </row>
    <row r="32" spans="1:6" x14ac:dyDescent="0.25">
      <c r="A32"/>
      <c r="B32" s="102"/>
      <c r="C32" s="68"/>
      <c r="D32" s="85" t="str">
        <f>IFERROR(VLOOKUP(B32,'Physical properties library'!$A$15:$D$282,2,FALSE),"---")</f>
        <v>---</v>
      </c>
      <c r="E32" s="61" t="str">
        <f t="shared" si="0"/>
        <v/>
      </c>
    </row>
    <row r="33" spans="1:6" x14ac:dyDescent="0.25">
      <c r="A33"/>
      <c r="B33" s="102"/>
      <c r="C33" s="68"/>
      <c r="D33" s="85" t="str">
        <f>IFERROR(VLOOKUP(B33,'Physical properties library'!$A$15:$D$282,2,FALSE),"---")</f>
        <v>---</v>
      </c>
      <c r="E33" s="61" t="str">
        <f t="shared" si="0"/>
        <v/>
      </c>
    </row>
    <row r="34" spans="1:6" x14ac:dyDescent="0.25">
      <c r="A34"/>
      <c r="B34" s="102" t="s">
        <v>236</v>
      </c>
      <c r="C34" s="68"/>
      <c r="D34" s="85">
        <f>IFERROR(VLOOKUP(B34,'Physical properties library'!$A$15:$D$282,2,FALSE),"---")</f>
        <v>81</v>
      </c>
      <c r="E34" s="61" t="str">
        <f t="shared" si="0"/>
        <v/>
      </c>
    </row>
    <row r="35" spans="1:6" x14ac:dyDescent="0.25">
      <c r="A35"/>
      <c r="B35" s="102" t="s">
        <v>237</v>
      </c>
      <c r="C35" s="68"/>
      <c r="D35" s="85">
        <f>IFERROR(VLOOKUP(B35,'Physical properties library'!$A$15:$D$282,2,FALSE),"---")</f>
        <v>102</v>
      </c>
      <c r="E35" s="61" t="str">
        <f t="shared" si="0"/>
        <v/>
      </c>
    </row>
    <row r="36" spans="1:6" x14ac:dyDescent="0.25">
      <c r="A36"/>
      <c r="B36" s="102" t="s">
        <v>238</v>
      </c>
      <c r="C36" s="68"/>
      <c r="D36" s="85">
        <f>IFERROR(VLOOKUP(B36,'Physical properties library'!$A$15:$D$282,2,FALSE),"---")</f>
        <v>130</v>
      </c>
      <c r="E36" s="61" t="str">
        <f t="shared" si="0"/>
        <v/>
      </c>
    </row>
    <row r="37" spans="1:6" x14ac:dyDescent="0.25">
      <c r="A37"/>
      <c r="B37" s="102" t="s">
        <v>239</v>
      </c>
      <c r="C37" s="68"/>
      <c r="D37" s="85">
        <f>IFERROR(VLOOKUP(B37,'Physical properties library'!$A$15:$D$282,2,FALSE),"---")</f>
        <v>159</v>
      </c>
      <c r="E37" s="61" t="str">
        <f t="shared" si="0"/>
        <v/>
      </c>
    </row>
    <row r="38" spans="1:6" x14ac:dyDescent="0.25">
      <c r="A38"/>
      <c r="B38" s="102" t="s">
        <v>240</v>
      </c>
      <c r="C38" s="68"/>
      <c r="D38" s="85">
        <f>IFERROR(VLOOKUP(B38,'Physical properties library'!$A$15:$D$282,2,FALSE),"---")</f>
        <v>200</v>
      </c>
      <c r="E38" s="61" t="str">
        <f t="shared" si="0"/>
        <v/>
      </c>
    </row>
    <row r="39" spans="1:6" x14ac:dyDescent="0.25">
      <c r="A39"/>
      <c r="B39" s="102" t="s">
        <v>241</v>
      </c>
      <c r="C39" s="68"/>
      <c r="D39" s="85">
        <f>IFERROR(VLOOKUP(B39,'Physical properties library'!$A$15:$D$282,2,FALSE),"---")</f>
        <v>269</v>
      </c>
      <c r="E39" s="61" t="str">
        <f t="shared" si="0"/>
        <v/>
      </c>
    </row>
    <row r="40" spans="1:6" x14ac:dyDescent="0.25">
      <c r="A40"/>
      <c r="B40" s="102"/>
      <c r="C40" s="68"/>
      <c r="D40" s="85" t="str">
        <f>IFERROR(VLOOKUP(B40,'Physical properties library'!$A$15:$D$282,2,FALSE),"---")</f>
        <v>---</v>
      </c>
      <c r="E40" s="61" t="str">
        <f t="shared" si="0"/>
        <v/>
      </c>
    </row>
    <row r="41" spans="1:6" x14ac:dyDescent="0.25">
      <c r="A41"/>
      <c r="B41" s="102"/>
      <c r="C41" s="68"/>
      <c r="D41" s="85" t="str">
        <f>IFERROR(VLOOKUP(B41,'Physical properties library'!$A$15:$D$282,2,FALSE),"---")</f>
        <v>---</v>
      </c>
      <c r="E41" s="61" t="str">
        <f t="shared" si="0"/>
        <v/>
      </c>
    </row>
    <row r="42" spans="1:6" ht="9" customHeight="1" x14ac:dyDescent="0.25">
      <c r="A42"/>
      <c r="B42" s="130"/>
      <c r="C42" s="68"/>
      <c r="D42" s="85" t="str">
        <f>IFERROR(VLOOKUP(B42,'Physical properties library'!$A$15:$D$282,2,FALSE),"---")</f>
        <v>---</v>
      </c>
      <c r="E42" s="61" t="str">
        <f t="shared" si="0"/>
        <v/>
      </c>
    </row>
    <row r="43" spans="1:6" customFormat="1" ht="24.75" customHeight="1" x14ac:dyDescent="0.25">
      <c r="B43" s="164" t="s">
        <v>330</v>
      </c>
      <c r="C43" s="165"/>
      <c r="D43" s="166"/>
      <c r="E43" s="141">
        <f>SUM(E24:E42)</f>
        <v>0</v>
      </c>
      <c r="F43" s="134" t="s">
        <v>348</v>
      </c>
    </row>
    <row r="44" spans="1:6" customFormat="1" ht="24.75" customHeight="1" x14ac:dyDescent="0.25">
      <c r="B44" s="106" t="s">
        <v>346</v>
      </c>
      <c r="C44" s="135">
        <f>SUM(C24:C42)</f>
        <v>0</v>
      </c>
      <c r="D44" s="136"/>
      <c r="E44" s="137"/>
      <c r="F44" s="138"/>
    </row>
    <row r="45" spans="1:6" customFormat="1" x14ac:dyDescent="0.25"/>
    <row r="46" spans="1:6" customFormat="1" x14ac:dyDescent="0.25"/>
    <row r="47" spans="1:6" customFormat="1" x14ac:dyDescent="0.25"/>
    <row r="48" spans="1:6"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sheetData>
  <sheetProtection algorithmName="SHA-512" hashValue="4WnvQoS67WctYlmmdxrBpoGvQYViIOl+hhd4MnyIkFChrz+IXrtbBDbU9+eJtOZHkJG0cgnkoaBHls64tZhaZg==" saltValue="zC//WsoFdSzHERjXz95G9w==" spinCount="100000" sheet="1" objects="1" scenarios="1"/>
  <dataConsolidate/>
  <mergeCells count="7">
    <mergeCell ref="E20:E21"/>
    <mergeCell ref="B7:D12"/>
    <mergeCell ref="B43:D43"/>
    <mergeCell ref="D20:D21"/>
    <mergeCell ref="B14:D15"/>
    <mergeCell ref="B20:B21"/>
    <mergeCell ref="C20:C21"/>
  </mergeCells>
  <dataValidations count="1">
    <dataValidation type="decimal" allowBlank="1" showInputMessage="1" showErrorMessage="1" sqref="C24:C42" xr:uid="{2B93A695-D4E5-448F-BC6B-23DD7898CAAD}">
      <formula1>0</formula1>
      <formula2>1</formula2>
    </dataValidation>
  </dataValidations>
  <pageMargins left="0.7" right="0.7" top="0.75" bottom="0.75" header="0.3" footer="0.3"/>
  <pageSetup paperSize="9" scale="71" orientation="portrait" horizontalDpi="1200" verticalDpi="1200" r:id="rId1"/>
  <colBreaks count="1" manualBreakCount="1">
    <brk id="6" max="43"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Title="User defined" prompt="Choose components in fuel mixture" xr:uid="{3F2F2681-3A44-4711-895E-A66877A9721C}">
          <x14:formula1>
            <xm:f>'Physical properties library'!$A$15:$A$202</xm:f>
          </x14:formula1>
          <xm:sqref>B25:B42 B24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9CC00"/>
    <pageSetUpPr fitToPage="1"/>
  </sheetPr>
  <dimension ref="A1:DC101"/>
  <sheetViews>
    <sheetView showGridLines="0" showZeros="0" view="pageBreakPreview" topLeftCell="B1" zoomScale="70" zoomScaleNormal="70" zoomScaleSheetLayoutView="70" workbookViewId="0">
      <selection activeCell="D17" sqref="D17"/>
    </sheetView>
  </sheetViews>
  <sheetFormatPr defaultColWidth="9.140625" defaultRowHeight="15" x14ac:dyDescent="0.25"/>
  <cols>
    <col min="1" max="1" width="4.28515625" style="27" hidden="1" customWidth="1"/>
    <col min="2" max="2" width="8.140625" style="27" customWidth="1"/>
    <col min="3" max="3" width="24.5703125" style="27" customWidth="1"/>
    <col min="4" max="4" width="18.5703125" style="27" customWidth="1"/>
    <col min="5" max="5" width="14.85546875" style="27" customWidth="1"/>
    <col min="6" max="6" width="11.5703125" style="27" customWidth="1"/>
    <col min="7" max="7" width="12.85546875" style="27" customWidth="1"/>
    <col min="8" max="8" width="11.85546875" style="27" customWidth="1"/>
    <col min="9" max="9" width="13" style="27" customWidth="1"/>
    <col min="10" max="13" width="9.140625" style="27"/>
    <col min="14" max="14" width="16.42578125" style="27" customWidth="1"/>
    <col min="15" max="15" width="13" style="27" customWidth="1"/>
    <col min="16" max="16" width="13.42578125" style="27" customWidth="1"/>
    <col min="17" max="105" width="9.140625" style="27"/>
    <col min="106" max="106" width="19" style="27" customWidth="1"/>
    <col min="107" max="107" width="13" style="27" customWidth="1"/>
    <col min="108" max="16384" width="9.140625" style="27"/>
  </cols>
  <sheetData>
    <row r="1" spans="2:14" x14ac:dyDescent="0.25">
      <c r="B1"/>
      <c r="C1"/>
      <c r="D1"/>
      <c r="E1"/>
      <c r="F1"/>
      <c r="G1"/>
      <c r="H1"/>
      <c r="I1"/>
      <c r="J1"/>
      <c r="K1"/>
      <c r="L1"/>
      <c r="M1"/>
      <c r="N1"/>
    </row>
    <row r="2" spans="2:14" x14ac:dyDescent="0.25">
      <c r="B2"/>
      <c r="C2"/>
      <c r="D2"/>
      <c r="E2"/>
      <c r="F2"/>
      <c r="G2"/>
      <c r="H2"/>
      <c r="I2"/>
      <c r="J2"/>
      <c r="K2"/>
      <c r="L2"/>
      <c r="M2"/>
      <c r="N2"/>
    </row>
    <row r="3" spans="2:14" x14ac:dyDescent="0.25">
      <c r="B3"/>
      <c r="C3"/>
      <c r="D3"/>
      <c r="E3"/>
      <c r="F3"/>
      <c r="G3" t="s">
        <v>36</v>
      </c>
      <c r="H3"/>
      <c r="I3"/>
      <c r="J3"/>
      <c r="K3"/>
      <c r="L3"/>
      <c r="M3"/>
      <c r="N3"/>
    </row>
    <row r="4" spans="2:14" x14ac:dyDescent="0.25">
      <c r="B4"/>
      <c r="C4"/>
      <c r="D4"/>
      <c r="E4"/>
      <c r="F4"/>
      <c r="G4"/>
      <c r="H4"/>
      <c r="I4"/>
      <c r="J4"/>
      <c r="K4"/>
      <c r="L4"/>
      <c r="M4"/>
      <c r="N4"/>
    </row>
    <row r="5" spans="2:14" x14ac:dyDescent="0.25">
      <c r="B5"/>
      <c r="C5"/>
      <c r="D5"/>
      <c r="E5"/>
      <c r="F5"/>
      <c r="G5" s="40" t="s">
        <v>37</v>
      </c>
      <c r="H5"/>
      <c r="I5"/>
      <c r="J5"/>
      <c r="K5"/>
      <c r="L5"/>
      <c r="M5"/>
      <c r="N5"/>
    </row>
    <row r="6" spans="2:14" ht="18" customHeight="1" x14ac:dyDescent="0.35">
      <c r="B6"/>
      <c r="C6" s="172" t="s">
        <v>351</v>
      </c>
      <c r="D6" s="173"/>
      <c r="E6" s="174"/>
      <c r="F6"/>
      <c r="G6"/>
      <c r="H6" t="s">
        <v>38</v>
      </c>
      <c r="I6" t="s">
        <v>332</v>
      </c>
      <c r="J6"/>
      <c r="K6"/>
      <c r="L6"/>
      <c r="M6"/>
      <c r="N6"/>
    </row>
    <row r="7" spans="2:14" ht="18" x14ac:dyDescent="0.35">
      <c r="B7"/>
      <c r="C7" s="175"/>
      <c r="D7" s="169"/>
      <c r="E7" s="176"/>
      <c r="F7"/>
      <c r="G7"/>
      <c r="H7" t="s">
        <v>39</v>
      </c>
      <c r="I7" t="s">
        <v>40</v>
      </c>
      <c r="J7"/>
      <c r="K7"/>
      <c r="L7"/>
      <c r="M7"/>
      <c r="N7"/>
    </row>
    <row r="8" spans="2:14" ht="18.75" x14ac:dyDescent="0.35">
      <c r="B8"/>
      <c r="C8" s="175"/>
      <c r="D8" s="169"/>
      <c r="E8" s="176"/>
      <c r="F8"/>
      <c r="G8"/>
      <c r="H8" t="s">
        <v>41</v>
      </c>
      <c r="I8" t="s">
        <v>333</v>
      </c>
      <c r="J8"/>
      <c r="K8"/>
      <c r="L8"/>
      <c r="M8"/>
      <c r="N8"/>
    </row>
    <row r="9" spans="2:14" x14ac:dyDescent="0.25">
      <c r="B9"/>
      <c r="C9" s="175"/>
      <c r="D9" s="169"/>
      <c r="E9" s="176"/>
      <c r="F9"/>
      <c r="G9"/>
      <c r="H9"/>
      <c r="I9"/>
      <c r="J9"/>
      <c r="K9"/>
      <c r="L9"/>
      <c r="M9"/>
      <c r="N9"/>
    </row>
    <row r="10" spans="2:14" ht="18" x14ac:dyDescent="0.35">
      <c r="B10"/>
      <c r="C10" s="175"/>
      <c r="D10" s="169"/>
      <c r="E10" s="176"/>
      <c r="F10"/>
      <c r="G10" t="s">
        <v>42</v>
      </c>
      <c r="H10"/>
      <c r="I10"/>
      <c r="J10"/>
      <c r="K10"/>
      <c r="L10"/>
      <c r="M10"/>
      <c r="N10"/>
    </row>
    <row r="11" spans="2:14" x14ac:dyDescent="0.25">
      <c r="B11"/>
      <c r="C11" s="175"/>
      <c r="D11" s="169"/>
      <c r="E11" s="176"/>
      <c r="F11"/>
      <c r="G11"/>
      <c r="H11"/>
      <c r="I11"/>
      <c r="J11"/>
      <c r="K11"/>
      <c r="L11"/>
      <c r="M11"/>
      <c r="N11"/>
    </row>
    <row r="12" spans="2:14" x14ac:dyDescent="0.25">
      <c r="B12"/>
      <c r="C12" s="175"/>
      <c r="D12" s="169"/>
      <c r="E12" s="176"/>
      <c r="F12"/>
      <c r="G12"/>
      <c r="H12"/>
      <c r="I12"/>
      <c r="J12"/>
      <c r="K12"/>
      <c r="L12"/>
      <c r="M12"/>
      <c r="N12"/>
    </row>
    <row r="13" spans="2:14" x14ac:dyDescent="0.25">
      <c r="B13"/>
      <c r="C13" s="175"/>
      <c r="D13" s="169"/>
      <c r="E13" s="176"/>
      <c r="F13"/>
      <c r="G13"/>
      <c r="H13"/>
      <c r="I13"/>
      <c r="J13"/>
      <c r="K13"/>
      <c r="L13"/>
      <c r="M13"/>
      <c r="N13"/>
    </row>
    <row r="14" spans="2:14" x14ac:dyDescent="0.25">
      <c r="B14"/>
      <c r="C14" s="177"/>
      <c r="D14" s="178"/>
      <c r="E14" s="179"/>
      <c r="F14"/>
      <c r="G14" s="40" t="s">
        <v>37</v>
      </c>
      <c r="H14"/>
      <c r="I14"/>
      <c r="J14"/>
      <c r="K14"/>
      <c r="L14"/>
      <c r="M14"/>
      <c r="N14"/>
    </row>
    <row r="15" spans="2:14" ht="18" x14ac:dyDescent="0.35">
      <c r="B15"/>
      <c r="C15"/>
      <c r="D15"/>
      <c r="E15"/>
      <c r="F15"/>
      <c r="G15"/>
      <c r="H15" t="s">
        <v>43</v>
      </c>
      <c r="I15" t="s">
        <v>44</v>
      </c>
      <c r="J15"/>
      <c r="K15"/>
      <c r="L15"/>
      <c r="M15"/>
      <c r="N15"/>
    </row>
    <row r="16" spans="2:14" ht="18" x14ac:dyDescent="0.35">
      <c r="B16"/>
      <c r="C16"/>
      <c r="D16"/>
      <c r="E16"/>
      <c r="F16"/>
      <c r="G16"/>
      <c r="H16" t="s">
        <v>46</v>
      </c>
      <c r="I16" t="s">
        <v>334</v>
      </c>
      <c r="J16"/>
      <c r="K16"/>
      <c r="L16"/>
      <c r="M16"/>
      <c r="N16"/>
    </row>
    <row r="17" spans="1:107" ht="18" x14ac:dyDescent="0.35">
      <c r="B17"/>
      <c r="C17" s="140" t="s">
        <v>45</v>
      </c>
      <c r="D17" s="39" t="s">
        <v>4</v>
      </c>
      <c r="E17"/>
      <c r="F17"/>
      <c r="G17"/>
      <c r="H17" t="s">
        <v>48</v>
      </c>
      <c r="I17" t="s">
        <v>335</v>
      </c>
      <c r="J17"/>
      <c r="K17"/>
      <c r="L17"/>
      <c r="M17"/>
      <c r="N17"/>
    </row>
    <row r="18" spans="1:107" x14ac:dyDescent="0.25">
      <c r="B18"/>
      <c r="C18"/>
      <c r="D18"/>
      <c r="E18"/>
      <c r="F18"/>
      <c r="G18"/>
      <c r="H18"/>
      <c r="I18"/>
      <c r="J18"/>
      <c r="K18"/>
      <c r="L18"/>
      <c r="M18"/>
      <c r="N18"/>
    </row>
    <row r="19" spans="1:107" x14ac:dyDescent="0.25">
      <c r="B19"/>
      <c r="C19" s="182" t="s">
        <v>50</v>
      </c>
      <c r="D19" s="184" t="s">
        <v>234</v>
      </c>
      <c r="E19" s="184" t="s">
        <v>51</v>
      </c>
      <c r="F19" s="184" t="s">
        <v>52</v>
      </c>
      <c r="G19" s="184" t="s">
        <v>53</v>
      </c>
      <c r="H19" s="184" t="s">
        <v>54</v>
      </c>
      <c r="I19" s="180" t="s">
        <v>55</v>
      </c>
      <c r="J19"/>
      <c r="K19"/>
      <c r="L19"/>
      <c r="M19"/>
      <c r="N19"/>
    </row>
    <row r="20" spans="1:107" ht="27.75" customHeight="1" x14ac:dyDescent="0.25">
      <c r="B20"/>
      <c r="C20" s="183"/>
      <c r="D20" s="185"/>
      <c r="E20" s="185"/>
      <c r="F20" s="185"/>
      <c r="G20" s="185"/>
      <c r="H20" s="185"/>
      <c r="I20" s="181"/>
      <c r="J20"/>
      <c r="K20"/>
      <c r="L20"/>
      <c r="M20"/>
      <c r="N20"/>
    </row>
    <row r="21" spans="1:107" ht="20.25" customHeight="1" x14ac:dyDescent="0.25">
      <c r="B21"/>
      <c r="C21" s="183"/>
      <c r="D21" s="185"/>
      <c r="E21" s="41" t="s">
        <v>285</v>
      </c>
      <c r="F21" s="41" t="s">
        <v>348</v>
      </c>
      <c r="G21" s="41" t="s">
        <v>348</v>
      </c>
      <c r="H21" s="41"/>
      <c r="I21" s="42" t="s">
        <v>285</v>
      </c>
      <c r="J21"/>
      <c r="K21"/>
      <c r="L21"/>
      <c r="M21"/>
      <c r="N21"/>
    </row>
    <row r="22" spans="1:107" ht="18.75" x14ac:dyDescent="0.35">
      <c r="B22"/>
      <c r="C22" s="45" t="s">
        <v>57</v>
      </c>
      <c r="D22" s="46" t="s">
        <v>58</v>
      </c>
      <c r="E22" s="46" t="s">
        <v>59</v>
      </c>
      <c r="F22" s="46" t="s">
        <v>60</v>
      </c>
      <c r="G22" s="46" t="s">
        <v>61</v>
      </c>
      <c r="H22" s="46" t="s">
        <v>62</v>
      </c>
      <c r="I22" s="47" t="s">
        <v>63</v>
      </c>
      <c r="J22"/>
      <c r="K22"/>
      <c r="L22"/>
      <c r="M22"/>
      <c r="N22"/>
    </row>
    <row r="23" spans="1:107" x14ac:dyDescent="0.25">
      <c r="B23"/>
      <c r="C23" s="43" t="str">
        <f>'Mass fraction library'!A12</f>
        <v>Aromatics</v>
      </c>
      <c r="D23"/>
      <c r="E23"/>
      <c r="F23" s="84"/>
      <c r="G23"/>
      <c r="H23" s="78"/>
      <c r="I23" s="79"/>
      <c r="J23"/>
      <c r="K23"/>
      <c r="L23"/>
      <c r="M23"/>
      <c r="N23"/>
    </row>
    <row r="24" spans="1:107" x14ac:dyDescent="0.25">
      <c r="A24" s="27">
        <v>6</v>
      </c>
      <c r="B24"/>
      <c r="C24" s="43" t="str">
        <f>'Mass fraction library'!A13</f>
        <v>EC5-EC6 Benzene</v>
      </c>
      <c r="D24" s="33">
        <f>HLOOKUP($D$17,'Mass fraction library'!$E$8:$S$29,A24,FALSE)</f>
        <v>3.2500000000000001E-2</v>
      </c>
      <c r="E24" s="33">
        <f>'Mass fraction library'!D13</f>
        <v>1780</v>
      </c>
      <c r="F24" s="85">
        <f>'Mass fraction library'!C13</f>
        <v>78</v>
      </c>
      <c r="G24" s="33">
        <f>HLOOKUP($D$17,'Mass fraction library'!$E$8:$S$9,2, FALSE)</f>
        <v>105</v>
      </c>
      <c r="H24" s="80">
        <f>IF(ISNUMBER(D24),D24*(G24/F24),"")</f>
        <v>4.3750000000000004E-2</v>
      </c>
      <c r="I24" s="81">
        <f>IF(ISNUMBER(D24),H24*E24,"")</f>
        <v>77.875000000000014</v>
      </c>
      <c r="J24"/>
      <c r="K24"/>
      <c r="L24"/>
      <c r="M24"/>
      <c r="N24"/>
    </row>
    <row r="25" spans="1:107" x14ac:dyDescent="0.25">
      <c r="A25" s="27">
        <v>7</v>
      </c>
      <c r="B25"/>
      <c r="C25" s="43" t="str">
        <f>'Mass fraction library'!A14</f>
        <v>EC7-EC8 Toluene</v>
      </c>
      <c r="D25" s="33">
        <f>HLOOKUP($D$17,'Mass fraction library'!$E$8:$S$29,A25,FALSE)</f>
        <v>0.12330000000000001</v>
      </c>
      <c r="E25" s="33">
        <f>'Mass fraction library'!D14</f>
        <v>590</v>
      </c>
      <c r="F25" s="85">
        <f>'Mass fraction library'!C14</f>
        <v>92</v>
      </c>
      <c r="G25" s="33">
        <f>HLOOKUP($D$17,'Mass fraction library'!$E$8:$S$9,2, FALSE)</f>
        <v>105</v>
      </c>
      <c r="H25" s="80">
        <f>IF(ISNUMBER(D25),D25*(G25/F25),"")</f>
        <v>0.14072282608695652</v>
      </c>
      <c r="I25" s="81">
        <f>IF(ISNUMBER(D25),H25*E25,"")</f>
        <v>83.026467391304351</v>
      </c>
      <c r="J25"/>
      <c r="K25"/>
      <c r="L25"/>
      <c r="M25"/>
      <c r="N25"/>
      <c r="DC25" s="77"/>
    </row>
    <row r="26" spans="1:107" ht="48.75" customHeight="1" x14ac:dyDescent="0.25">
      <c r="A26" s="27">
        <v>8</v>
      </c>
      <c r="B26"/>
      <c r="C26" s="43" t="str">
        <f>'Mass fraction library'!A15</f>
        <v>EC8-EC10 (ethylbenzene, xylenes + others)</v>
      </c>
      <c r="D26" s="33">
        <f>HLOOKUP($D$17,'Mass fraction library'!$E$8:$S$29,A26,FALSE)</f>
        <v>0.2286</v>
      </c>
      <c r="E26" s="33">
        <f>'Mass fraction library'!D15</f>
        <v>65</v>
      </c>
      <c r="F26" s="85">
        <f>'Mass fraction library'!C15</f>
        <v>120</v>
      </c>
      <c r="G26" s="33">
        <f>HLOOKUP($D$17,'Mass fraction library'!$E$8:$S$9,2, FALSE)</f>
        <v>105</v>
      </c>
      <c r="H26" s="80">
        <f t="shared" ref="H26:H40" si="0">IF(ISNUMBER(D26),D26*(G26/F26),"")</f>
        <v>0.20002500000000001</v>
      </c>
      <c r="I26" s="81">
        <f>IF(ISNUMBER(D26),H26*E26,"")</f>
        <v>13.001625000000001</v>
      </c>
      <c r="J26"/>
      <c r="K26"/>
      <c r="L26"/>
      <c r="M26"/>
      <c r="N26"/>
      <c r="DC26" s="77"/>
    </row>
    <row r="27" spans="1:107" ht="30" x14ac:dyDescent="0.25">
      <c r="A27" s="27">
        <v>9</v>
      </c>
      <c r="B27"/>
      <c r="C27" s="43" t="str">
        <f>'Mass fraction library'!A16</f>
        <v>EC10-EC12 (includes naphthalene)</v>
      </c>
      <c r="D27" s="33">
        <f>HLOOKUP($D$17,'Mass fraction library'!$E$8:$S$29,A27,FALSE)</f>
        <v>4.8599999999999997E-2</v>
      </c>
      <c r="E27" s="33">
        <f>'Mass fraction library'!D16</f>
        <v>25</v>
      </c>
      <c r="F27" s="85">
        <f>'Mass fraction library'!C16</f>
        <v>126</v>
      </c>
      <c r="G27" s="33">
        <f>HLOOKUP($D$17,'Mass fraction library'!$E$8:$S$9,2, FALSE)</f>
        <v>105</v>
      </c>
      <c r="H27" s="80">
        <f t="shared" si="0"/>
        <v>4.0500000000000001E-2</v>
      </c>
      <c r="I27" s="81">
        <f t="shared" ref="I27:I40" si="1">IF(ISNUMBER(D27),H27*E27,"")</f>
        <v>1.0125</v>
      </c>
      <c r="J27"/>
      <c r="K27"/>
      <c r="L27"/>
      <c r="M27"/>
      <c r="N27"/>
      <c r="DC27" s="77"/>
    </row>
    <row r="28" spans="1:107" x14ac:dyDescent="0.25">
      <c r="A28" s="27">
        <v>10</v>
      </c>
      <c r="B28"/>
      <c r="C28" s="43" t="str">
        <f>'Mass fraction library'!A17</f>
        <v>EC12-EC16</v>
      </c>
      <c r="D28" s="33">
        <f>HLOOKUP($D$17,'Mass fraction library'!$E$8:$S$29,A28,FALSE)</f>
        <v>2.5999999999999999E-3</v>
      </c>
      <c r="E28" s="33">
        <f>'Mass fraction library'!D17</f>
        <v>5.8</v>
      </c>
      <c r="F28" s="85">
        <f>'Mass fraction library'!C17</f>
        <v>145</v>
      </c>
      <c r="G28" s="33">
        <f>HLOOKUP($D$17,'Mass fraction library'!$E$8:$S$9,2, FALSE)</f>
        <v>105</v>
      </c>
      <c r="H28" s="80">
        <f t="shared" si="0"/>
        <v>1.8827586206896551E-3</v>
      </c>
      <c r="I28" s="81">
        <f t="shared" si="1"/>
        <v>1.0919999999999999E-2</v>
      </c>
      <c r="J28"/>
      <c r="K28"/>
      <c r="L28"/>
      <c r="M28"/>
      <c r="N28"/>
      <c r="DC28" s="77"/>
    </row>
    <row r="29" spans="1:107" x14ac:dyDescent="0.25">
      <c r="A29" s="27">
        <v>11</v>
      </c>
      <c r="B29"/>
      <c r="C29" s="43" t="str">
        <f>'Mass fraction library'!A18</f>
        <v>EC16-EC21</v>
      </c>
      <c r="D29" s="33">
        <f>HLOOKUP($D$17,'Mass fraction library'!$E$8:$S$29,A29,FALSE)</f>
        <v>1.9599999999999999E-4</v>
      </c>
      <c r="E29" s="33">
        <f>'Mass fraction library'!D18</f>
        <v>0.65</v>
      </c>
      <c r="F29" s="85">
        <f>'Mass fraction library'!C18</f>
        <v>168</v>
      </c>
      <c r="G29" s="33">
        <f>HLOOKUP($D$17,'Mass fraction library'!$E$8:$S$9,2, FALSE)</f>
        <v>105</v>
      </c>
      <c r="H29" s="80">
        <f t="shared" si="0"/>
        <v>1.225E-4</v>
      </c>
      <c r="I29" s="81">
        <f t="shared" si="1"/>
        <v>7.9624999999999997E-5</v>
      </c>
      <c r="J29"/>
      <c r="K29"/>
      <c r="L29"/>
      <c r="M29"/>
      <c r="N29"/>
      <c r="O29" s="143"/>
      <c r="DC29" s="77"/>
    </row>
    <row r="30" spans="1:107" x14ac:dyDescent="0.25">
      <c r="A30" s="27">
        <v>12</v>
      </c>
      <c r="B30"/>
      <c r="C30" s="43" t="str">
        <f>'Mass fraction library'!A19</f>
        <v>EC21-EC35</v>
      </c>
      <c r="D30" s="33">
        <f>HLOOKUP($D$17,'Mass fraction library'!$E$8:$S$29,A30,FALSE)</f>
        <v>1.01E-4</v>
      </c>
      <c r="E30" s="33">
        <f>'Mass fraction library'!D19</f>
        <v>6.6E-3</v>
      </c>
      <c r="F30" s="85">
        <f>'Mass fraction library'!C19</f>
        <v>239</v>
      </c>
      <c r="G30" s="33">
        <f>HLOOKUP($D$17,'Mass fraction library'!$E$8:$S$9,2, FALSE)</f>
        <v>105</v>
      </c>
      <c r="H30" s="80">
        <f>IF(ISNUMBER(D30),D30*(G30/F30),"")</f>
        <v>4.4372384937238492E-5</v>
      </c>
      <c r="I30" s="81">
        <f t="shared" si="1"/>
        <v>2.9285774058577405E-7</v>
      </c>
      <c r="J30"/>
      <c r="K30"/>
      <c r="L30"/>
      <c r="M30"/>
      <c r="N30"/>
      <c r="DC30" s="77"/>
    </row>
    <row r="31" spans="1:107" x14ac:dyDescent="0.25">
      <c r="A31" s="27">
        <v>13</v>
      </c>
      <c r="B31"/>
      <c r="C31" s="43"/>
      <c r="D31" s="33"/>
      <c r="E31" s="33"/>
      <c r="F31" s="85"/>
      <c r="G31" s="33"/>
      <c r="H31" s="80"/>
      <c r="I31" s="81"/>
      <c r="J31"/>
      <c r="K31"/>
      <c r="L31"/>
      <c r="M31"/>
      <c r="N31"/>
      <c r="DC31" s="77"/>
    </row>
    <row r="32" spans="1:107" x14ac:dyDescent="0.25">
      <c r="A32" s="27">
        <v>14</v>
      </c>
      <c r="B32"/>
      <c r="C32" s="43"/>
      <c r="D32" s="33"/>
      <c r="E32" s="33"/>
      <c r="F32" s="85"/>
      <c r="G32" s="33"/>
      <c r="H32" s="80"/>
      <c r="I32" s="81"/>
      <c r="J32"/>
      <c r="K32"/>
      <c r="L32"/>
      <c r="M32"/>
      <c r="N32"/>
      <c r="DC32" s="77"/>
    </row>
    <row r="33" spans="1:107" x14ac:dyDescent="0.25">
      <c r="A33" s="27">
        <v>15</v>
      </c>
      <c r="B33"/>
      <c r="C33" s="43" t="str">
        <f>'Mass fraction library'!A22</f>
        <v>Aliphatics</v>
      </c>
      <c r="D33" s="33">
        <f>HLOOKUP($D$17,'Mass fraction library'!$E$8:$S$29,A33,FALSE)</f>
        <v>0</v>
      </c>
      <c r="E33" s="33">
        <f>'Mass fraction library'!D22</f>
        <v>0</v>
      </c>
      <c r="F33" s="85">
        <f>'Mass fraction library'!C22</f>
        <v>0</v>
      </c>
      <c r="G33" s="33"/>
      <c r="H33" s="80"/>
      <c r="I33" s="81"/>
      <c r="J33"/>
      <c r="K33"/>
      <c r="L33"/>
      <c r="M33"/>
      <c r="N33"/>
      <c r="DC33" s="77"/>
    </row>
    <row r="34" spans="1:107" x14ac:dyDescent="0.25">
      <c r="A34" s="27">
        <v>16</v>
      </c>
      <c r="B34"/>
      <c r="C34" s="43" t="str">
        <f>'Mass fraction library'!A23</f>
        <v>EC5-EC6</v>
      </c>
      <c r="D34" s="33">
        <f>HLOOKUP($D$17,'Mass fraction library'!$E$8:$S$29,A34,FALSE)</f>
        <v>0.23200000000000001</v>
      </c>
      <c r="E34" s="33">
        <f>'Mass fraction library'!D23</f>
        <v>36</v>
      </c>
      <c r="F34" s="85">
        <f>'Mass fraction library'!C23</f>
        <v>81</v>
      </c>
      <c r="G34" s="33">
        <f>HLOOKUP($D$17,'Mass fraction library'!$E$8:$S$9,2, FALSE)</f>
        <v>105</v>
      </c>
      <c r="H34" s="80">
        <f t="shared" si="0"/>
        <v>0.30074074074074075</v>
      </c>
      <c r="I34" s="81">
        <f t="shared" si="1"/>
        <v>10.826666666666668</v>
      </c>
      <c r="J34"/>
      <c r="K34"/>
      <c r="L34"/>
      <c r="M34"/>
      <c r="N34"/>
      <c r="DC34" s="77"/>
    </row>
    <row r="35" spans="1:107" x14ac:dyDescent="0.25">
      <c r="A35" s="27">
        <v>17</v>
      </c>
      <c r="B35"/>
      <c r="C35" s="43" t="str">
        <f>'Mass fraction library'!A24</f>
        <v>EC6-EC8</v>
      </c>
      <c r="D35" s="33">
        <f>HLOOKUP($D$17,'Mass fraction library'!$E$8:$S$29,A35,FALSE)</f>
        <v>4.3499999999999997E-2</v>
      </c>
      <c r="E35" s="33">
        <f>'Mass fraction library'!D24</f>
        <v>5.4</v>
      </c>
      <c r="F35" s="85">
        <f>'Mass fraction library'!C24</f>
        <v>102</v>
      </c>
      <c r="G35" s="33">
        <f>HLOOKUP($D$17,'Mass fraction library'!$E$8:$S$9,2, FALSE)</f>
        <v>105</v>
      </c>
      <c r="H35" s="80">
        <f t="shared" si="0"/>
        <v>4.4779411764705873E-2</v>
      </c>
      <c r="I35" s="81">
        <f t="shared" si="1"/>
        <v>0.24180882352941174</v>
      </c>
      <c r="J35"/>
      <c r="K35"/>
      <c r="L35"/>
      <c r="M35"/>
      <c r="N35"/>
      <c r="DC35" s="77"/>
    </row>
    <row r="36" spans="1:107" x14ac:dyDescent="0.25">
      <c r="A36" s="27">
        <v>18</v>
      </c>
      <c r="B36"/>
      <c r="C36" s="43" t="str">
        <f>'Mass fraction library'!A25</f>
        <v>EC8-EC10</v>
      </c>
      <c r="D36" s="33">
        <f>HLOOKUP($D$17,'Mass fraction library'!$E$8:$S$29,A36,FALSE)</f>
        <v>0.20180000000000001</v>
      </c>
      <c r="E36" s="33">
        <f>'Mass fraction library'!D25</f>
        <v>0.43</v>
      </c>
      <c r="F36" s="85">
        <f>'Mass fraction library'!C25</f>
        <v>130</v>
      </c>
      <c r="G36" s="33">
        <f>HLOOKUP($D$17,'Mass fraction library'!$E$8:$S$9,2, FALSE)</f>
        <v>105</v>
      </c>
      <c r="H36" s="80">
        <f t="shared" si="0"/>
        <v>0.16299230769230771</v>
      </c>
      <c r="I36" s="81">
        <f t="shared" si="1"/>
        <v>7.0086692307692322E-2</v>
      </c>
      <c r="J36"/>
      <c r="K36"/>
      <c r="L36"/>
      <c r="M36"/>
      <c r="N36"/>
      <c r="DC36" s="77"/>
    </row>
    <row r="37" spans="1:107" x14ac:dyDescent="0.25">
      <c r="A37" s="27">
        <v>19</v>
      </c>
      <c r="B37"/>
      <c r="C37" s="43" t="str">
        <f>'Mass fraction library'!A26</f>
        <v>EC10-EC12</v>
      </c>
      <c r="D37" s="33">
        <f>HLOOKUP($D$17,'Mass fraction library'!$E$8:$S$29,A37,FALSE)</f>
        <v>8.1900000000000001E-2</v>
      </c>
      <c r="E37" s="33">
        <f>'Mass fraction library'!D26</f>
        <v>3.4000000000000002E-2</v>
      </c>
      <c r="F37" s="85">
        <f>'Mass fraction library'!C26</f>
        <v>159</v>
      </c>
      <c r="G37" s="33">
        <f>HLOOKUP($D$17,'Mass fraction library'!$E$8:$S$9,2, FALSE)</f>
        <v>105</v>
      </c>
      <c r="H37" s="80">
        <f t="shared" si="0"/>
        <v>5.4084905660377353E-2</v>
      </c>
      <c r="I37" s="81">
        <f t="shared" si="1"/>
        <v>1.8388867924528302E-3</v>
      </c>
      <c r="J37"/>
      <c r="K37"/>
      <c r="L37"/>
      <c r="M37"/>
      <c r="N37"/>
      <c r="DC37" s="77"/>
    </row>
    <row r="38" spans="1:107" x14ac:dyDescent="0.25">
      <c r="A38" s="27">
        <v>20</v>
      </c>
      <c r="B38"/>
      <c r="C38" s="43" t="str">
        <f>'Mass fraction library'!A27</f>
        <v>EC12-EC16</v>
      </c>
      <c r="D38" s="33">
        <f>HLOOKUP($D$17,'Mass fraction library'!$E$8:$S$29,A38,FALSE)</f>
        <v>4.4000000000000003E-3</v>
      </c>
      <c r="E38" s="33">
        <f>'Mass fraction library'!D27</f>
        <v>7.6000000000000004E-4</v>
      </c>
      <c r="F38" s="85">
        <f>'Mass fraction library'!C27</f>
        <v>200</v>
      </c>
      <c r="G38" s="33">
        <f>HLOOKUP($D$17,'Mass fraction library'!$E$8:$S$9,2, FALSE)</f>
        <v>105</v>
      </c>
      <c r="H38" s="80">
        <f t="shared" si="0"/>
        <v>2.3100000000000004E-3</v>
      </c>
      <c r="I38" s="81">
        <f t="shared" si="1"/>
        <v>1.7556000000000004E-6</v>
      </c>
      <c r="J38"/>
      <c r="K38"/>
      <c r="L38"/>
      <c r="M38"/>
      <c r="N38"/>
      <c r="DC38" s="77"/>
    </row>
    <row r="39" spans="1:107" x14ac:dyDescent="0.25">
      <c r="A39" s="27">
        <v>21</v>
      </c>
      <c r="B39"/>
      <c r="C39" s="43" t="str">
        <f>'Mass fraction library'!A28</f>
        <v>EC16-EC35</v>
      </c>
      <c r="D39" s="33">
        <f>HLOOKUP($D$17,'Mass fraction library'!$E$8:$S$29,A39,FALSE)</f>
        <v>5.9999999999999995E-4</v>
      </c>
      <c r="E39" s="33">
        <f>'Mass fraction library'!D28</f>
        <v>3.0000000000000001E-6</v>
      </c>
      <c r="F39" s="85">
        <f>'Mass fraction library'!C28</f>
        <v>269</v>
      </c>
      <c r="G39" s="33">
        <f>HLOOKUP($D$17,'Mass fraction library'!$E$8:$S$9,2, FALSE)</f>
        <v>105</v>
      </c>
      <c r="H39" s="80">
        <f t="shared" si="0"/>
        <v>2.3420074349442377E-4</v>
      </c>
      <c r="I39" s="81">
        <f t="shared" si="1"/>
        <v>7.0260223048327132E-10</v>
      </c>
      <c r="J39"/>
      <c r="K39"/>
      <c r="L39"/>
      <c r="M39"/>
      <c r="N39"/>
      <c r="DC39" s="77"/>
    </row>
    <row r="40" spans="1:107" x14ac:dyDescent="0.25">
      <c r="A40" s="27">
        <v>22</v>
      </c>
      <c r="B40"/>
      <c r="C40" s="44" t="str">
        <f>'Mass fraction library'!A29</f>
        <v>MTBE</v>
      </c>
      <c r="D40" s="48">
        <f>HLOOKUP($D$17,'Mass fraction library'!$E$8:$S$29,A40,FALSE)</f>
        <v>0</v>
      </c>
      <c r="E40" s="48">
        <f>'Mass fraction library'!D29</f>
        <v>43000</v>
      </c>
      <c r="F40" s="86">
        <f>'Mass fraction library'!C29</f>
        <v>88.15</v>
      </c>
      <c r="G40" s="48">
        <f>HLOOKUP($D$17,'Mass fraction library'!$E$8:$S$9,2, FALSE)</f>
        <v>105</v>
      </c>
      <c r="H40" s="82">
        <f t="shared" si="0"/>
        <v>0</v>
      </c>
      <c r="I40" s="83">
        <f t="shared" si="1"/>
        <v>0</v>
      </c>
      <c r="J40"/>
      <c r="K40"/>
      <c r="L40"/>
      <c r="M40"/>
      <c r="N40"/>
      <c r="O40" s="143"/>
      <c r="DC40" s="77"/>
    </row>
    <row r="41" spans="1:107" ht="20.25" customHeight="1" x14ac:dyDescent="0.25">
      <c r="B41"/>
      <c r="C41" s="107" t="s">
        <v>346</v>
      </c>
      <c r="D41" s="139">
        <f>SUM(D23:D40)</f>
        <v>1.0000969999999998</v>
      </c>
      <c r="E41"/>
      <c r="F41"/>
      <c r="G41"/>
      <c r="H41"/>
      <c r="I41"/>
      <c r="J41"/>
      <c r="K41"/>
      <c r="L41"/>
      <c r="M41"/>
      <c r="N41"/>
    </row>
    <row r="42" spans="1:107" x14ac:dyDescent="0.25">
      <c r="B42"/>
      <c r="C42"/>
      <c r="D42"/>
      <c r="E42"/>
      <c r="F42"/>
      <c r="G42"/>
      <c r="H42" t="str">
        <f t="shared" ref="H42:H56" si="2">IF(D42&gt;0,D42*(G42/F42),"")</f>
        <v/>
      </c>
      <c r="I42" t="str">
        <f t="shared" ref="I42:I56" si="3">IF(D42&gt;0,H42*E42,"")</f>
        <v/>
      </c>
      <c r="J42"/>
      <c r="K42"/>
      <c r="L42"/>
      <c r="M42"/>
      <c r="N42"/>
    </row>
    <row r="43" spans="1:107" x14ac:dyDescent="0.25">
      <c r="B43"/>
      <c r="C43"/>
      <c r="D43"/>
      <c r="E43"/>
      <c r="F43"/>
      <c r="G43"/>
      <c r="H43"/>
      <c r="I43"/>
      <c r="J43"/>
      <c r="K43"/>
      <c r="L43"/>
      <c r="M43"/>
      <c r="N43"/>
    </row>
    <row r="44" spans="1:107" x14ac:dyDescent="0.25">
      <c r="B44"/>
      <c r="C44"/>
      <c r="D44"/>
      <c r="E44"/>
      <c r="F44"/>
      <c r="G44"/>
      <c r="H44" t="str">
        <f t="shared" si="2"/>
        <v/>
      </c>
      <c r="I44" t="str">
        <f t="shared" si="3"/>
        <v/>
      </c>
      <c r="J44"/>
      <c r="K44"/>
      <c r="L44"/>
      <c r="M44"/>
      <c r="N44"/>
    </row>
    <row r="45" spans="1:107" x14ac:dyDescent="0.25">
      <c r="B45"/>
      <c r="C45"/>
      <c r="D45"/>
      <c r="E45"/>
      <c r="F45"/>
      <c r="G45"/>
      <c r="H45" t="str">
        <f t="shared" si="2"/>
        <v/>
      </c>
      <c r="I45" t="str">
        <f t="shared" si="3"/>
        <v/>
      </c>
      <c r="J45"/>
      <c r="K45"/>
      <c r="L45"/>
      <c r="M45"/>
      <c r="N45"/>
    </row>
    <row r="46" spans="1:107" x14ac:dyDescent="0.25">
      <c r="B46"/>
      <c r="C46"/>
      <c r="D46"/>
      <c r="E46"/>
      <c r="F46"/>
      <c r="G46"/>
      <c r="H46" t="str">
        <f t="shared" si="2"/>
        <v/>
      </c>
      <c r="I46" t="str">
        <f t="shared" si="3"/>
        <v/>
      </c>
      <c r="J46"/>
      <c r="K46"/>
      <c r="L46"/>
      <c r="M46"/>
      <c r="N46"/>
    </row>
    <row r="47" spans="1:107" x14ac:dyDescent="0.25">
      <c r="B47"/>
      <c r="C47"/>
      <c r="D47"/>
      <c r="E47"/>
      <c r="F47"/>
      <c r="G47"/>
      <c r="H47" t="str">
        <f t="shared" si="2"/>
        <v/>
      </c>
      <c r="I47" t="str">
        <f t="shared" si="3"/>
        <v/>
      </c>
      <c r="J47"/>
      <c r="K47"/>
      <c r="L47"/>
      <c r="M47"/>
      <c r="N47"/>
    </row>
    <row r="48" spans="1:107" x14ac:dyDescent="0.25">
      <c r="B48"/>
      <c r="C48"/>
      <c r="D48"/>
      <c r="E48"/>
      <c r="F48"/>
      <c r="G48"/>
      <c r="H48" t="str">
        <f t="shared" si="2"/>
        <v/>
      </c>
      <c r="I48" t="str">
        <f t="shared" si="3"/>
        <v/>
      </c>
      <c r="J48"/>
      <c r="K48"/>
      <c r="L48"/>
      <c r="M48"/>
      <c r="N48"/>
    </row>
    <row r="49" spans="2:14" x14ac:dyDescent="0.25">
      <c r="B49"/>
      <c r="C49"/>
      <c r="D49"/>
      <c r="E49"/>
      <c r="F49"/>
      <c r="G49"/>
      <c r="H49" t="str">
        <f t="shared" si="2"/>
        <v/>
      </c>
      <c r="I49" t="str">
        <f t="shared" si="3"/>
        <v/>
      </c>
      <c r="J49"/>
      <c r="K49"/>
      <c r="L49"/>
      <c r="M49"/>
      <c r="N49"/>
    </row>
    <row r="50" spans="2:14" x14ac:dyDescent="0.25">
      <c r="B50"/>
      <c r="C50"/>
      <c r="D50"/>
      <c r="E50"/>
      <c r="F50"/>
      <c r="G50"/>
      <c r="H50" t="str">
        <f t="shared" si="2"/>
        <v/>
      </c>
      <c r="I50" t="str">
        <f t="shared" si="3"/>
        <v/>
      </c>
      <c r="J50"/>
      <c r="K50"/>
      <c r="L50"/>
      <c r="M50"/>
      <c r="N50"/>
    </row>
    <row r="51" spans="2:14" x14ac:dyDescent="0.25">
      <c r="B51"/>
      <c r="C51"/>
      <c r="D51"/>
      <c r="E51"/>
      <c r="F51"/>
      <c r="G51"/>
      <c r="H51" t="str">
        <f t="shared" si="2"/>
        <v/>
      </c>
      <c r="I51" t="str">
        <f t="shared" si="3"/>
        <v/>
      </c>
      <c r="J51"/>
      <c r="K51"/>
      <c r="L51"/>
      <c r="M51"/>
      <c r="N51"/>
    </row>
    <row r="52" spans="2:14" x14ac:dyDescent="0.25">
      <c r="B52"/>
      <c r="C52"/>
      <c r="D52"/>
      <c r="E52"/>
      <c r="F52"/>
      <c r="G52"/>
      <c r="H52" t="str">
        <f t="shared" si="2"/>
        <v/>
      </c>
      <c r="I52" t="str">
        <f t="shared" si="3"/>
        <v/>
      </c>
      <c r="J52"/>
      <c r="K52"/>
      <c r="L52"/>
      <c r="M52"/>
      <c r="N52"/>
    </row>
    <row r="53" spans="2:14" x14ac:dyDescent="0.25">
      <c r="B53"/>
      <c r="C53"/>
      <c r="D53"/>
      <c r="E53"/>
      <c r="F53"/>
      <c r="G53"/>
      <c r="H53" t="str">
        <f t="shared" si="2"/>
        <v/>
      </c>
      <c r="I53" t="str">
        <f t="shared" si="3"/>
        <v/>
      </c>
      <c r="J53"/>
      <c r="K53"/>
      <c r="L53"/>
      <c r="M53"/>
      <c r="N53"/>
    </row>
    <row r="54" spans="2:14" x14ac:dyDescent="0.25">
      <c r="B54"/>
      <c r="C54"/>
      <c r="D54"/>
      <c r="E54"/>
      <c r="F54"/>
      <c r="G54"/>
      <c r="H54" t="str">
        <f t="shared" si="2"/>
        <v/>
      </c>
      <c r="I54" t="str">
        <f t="shared" si="3"/>
        <v/>
      </c>
      <c r="J54"/>
      <c r="K54"/>
      <c r="L54"/>
      <c r="M54"/>
      <c r="N54"/>
    </row>
    <row r="55" spans="2:14" x14ac:dyDescent="0.25">
      <c r="B55"/>
      <c r="C55"/>
      <c r="D55"/>
      <c r="E55"/>
      <c r="F55"/>
      <c r="G55"/>
      <c r="H55" t="str">
        <f t="shared" si="2"/>
        <v/>
      </c>
      <c r="I55" t="str">
        <f t="shared" si="3"/>
        <v/>
      </c>
      <c r="J55"/>
      <c r="K55"/>
      <c r="L55"/>
      <c r="M55"/>
      <c r="N55"/>
    </row>
    <row r="56" spans="2:14" x14ac:dyDescent="0.25">
      <c r="B56"/>
      <c r="C56"/>
      <c r="D56"/>
      <c r="E56"/>
      <c r="F56"/>
      <c r="G56"/>
      <c r="H56" t="str">
        <f t="shared" si="2"/>
        <v/>
      </c>
      <c r="I56" t="str">
        <f t="shared" si="3"/>
        <v/>
      </c>
      <c r="J56"/>
      <c r="K56"/>
      <c r="L56"/>
      <c r="M56"/>
      <c r="N56"/>
    </row>
    <row r="57" spans="2:14" x14ac:dyDescent="0.25">
      <c r="B57"/>
      <c r="C57"/>
      <c r="D57"/>
      <c r="E57"/>
      <c r="F57"/>
      <c r="G57"/>
      <c r="H57"/>
      <c r="I57"/>
      <c r="J57"/>
      <c r="K57"/>
      <c r="L57"/>
      <c r="M57"/>
      <c r="N57"/>
    </row>
    <row r="58" spans="2:14" x14ac:dyDescent="0.25">
      <c r="B58"/>
      <c r="C58"/>
      <c r="D58"/>
      <c r="E58"/>
      <c r="F58"/>
      <c r="G58"/>
      <c r="H58"/>
      <c r="I58"/>
      <c r="J58"/>
      <c r="K58"/>
      <c r="L58"/>
      <c r="M58"/>
      <c r="N58"/>
    </row>
    <row r="59" spans="2:14" x14ac:dyDescent="0.25">
      <c r="B59"/>
      <c r="C59"/>
      <c r="D59"/>
      <c r="E59"/>
      <c r="F59"/>
      <c r="G59"/>
      <c r="H59"/>
      <c r="I59"/>
      <c r="J59"/>
      <c r="K59"/>
      <c r="L59"/>
      <c r="M59"/>
      <c r="N59"/>
    </row>
    <row r="60" spans="2:14" x14ac:dyDescent="0.25">
      <c r="B60"/>
      <c r="C60"/>
      <c r="D60"/>
      <c r="E60"/>
      <c r="F60"/>
      <c r="G60"/>
      <c r="H60"/>
      <c r="I60"/>
      <c r="J60"/>
      <c r="K60"/>
      <c r="L60"/>
      <c r="M60"/>
      <c r="N60"/>
    </row>
    <row r="61" spans="2:14" x14ac:dyDescent="0.25">
      <c r="B61"/>
      <c r="C61"/>
      <c r="D61"/>
      <c r="E61"/>
      <c r="F61"/>
      <c r="G61"/>
      <c r="H61"/>
      <c r="I61"/>
      <c r="J61"/>
      <c r="K61"/>
      <c r="L61"/>
      <c r="M61"/>
      <c r="N61"/>
    </row>
    <row r="62" spans="2:14" x14ac:dyDescent="0.25">
      <c r="B62"/>
      <c r="C62"/>
      <c r="D62"/>
      <c r="E62"/>
      <c r="F62"/>
      <c r="G62"/>
      <c r="H62"/>
      <c r="I62"/>
      <c r="J62"/>
      <c r="K62"/>
      <c r="L62"/>
      <c r="M62"/>
      <c r="N62"/>
    </row>
    <row r="63" spans="2:14" x14ac:dyDescent="0.25">
      <c r="B63"/>
      <c r="C63"/>
      <c r="D63"/>
      <c r="E63"/>
      <c r="F63"/>
      <c r="G63"/>
      <c r="H63"/>
      <c r="I63"/>
      <c r="J63"/>
      <c r="K63"/>
      <c r="L63"/>
      <c r="M63"/>
      <c r="N63"/>
    </row>
    <row r="64" spans="2:14" x14ac:dyDescent="0.25">
      <c r="B64"/>
      <c r="C64"/>
      <c r="D64"/>
      <c r="E64"/>
      <c r="F64"/>
      <c r="G64"/>
      <c r="H64"/>
      <c r="I64"/>
      <c r="J64"/>
      <c r="K64"/>
      <c r="L64"/>
      <c r="M64"/>
      <c r="N64"/>
    </row>
    <row r="65" spans="2:14" x14ac:dyDescent="0.25">
      <c r="B65"/>
      <c r="C65"/>
      <c r="D65"/>
      <c r="E65"/>
      <c r="F65"/>
      <c r="G65"/>
      <c r="H65"/>
      <c r="I65"/>
      <c r="J65"/>
      <c r="K65"/>
      <c r="L65"/>
      <c r="M65"/>
      <c r="N65"/>
    </row>
    <row r="66" spans="2:14" x14ac:dyDescent="0.25">
      <c r="B66"/>
      <c r="C66"/>
      <c r="D66"/>
      <c r="E66"/>
      <c r="F66"/>
      <c r="G66"/>
      <c r="H66"/>
      <c r="I66"/>
      <c r="J66"/>
      <c r="K66"/>
      <c r="L66"/>
      <c r="M66"/>
      <c r="N66"/>
    </row>
    <row r="67" spans="2:14" x14ac:dyDescent="0.25">
      <c r="B67"/>
      <c r="C67"/>
      <c r="D67"/>
      <c r="E67"/>
      <c r="F67"/>
      <c r="G67"/>
      <c r="H67"/>
      <c r="I67"/>
      <c r="J67"/>
      <c r="K67"/>
      <c r="L67"/>
      <c r="M67"/>
      <c r="N67"/>
    </row>
    <row r="68" spans="2:14" x14ac:dyDescent="0.25">
      <c r="B68"/>
      <c r="C68"/>
      <c r="D68"/>
      <c r="E68"/>
      <c r="F68"/>
      <c r="G68"/>
      <c r="H68"/>
      <c r="I68"/>
      <c r="J68"/>
      <c r="K68"/>
      <c r="L68"/>
      <c r="M68"/>
      <c r="N68"/>
    </row>
    <row r="69" spans="2:14" x14ac:dyDescent="0.25">
      <c r="B69"/>
      <c r="C69"/>
      <c r="D69"/>
      <c r="E69"/>
      <c r="F69"/>
      <c r="G69"/>
      <c r="H69"/>
      <c r="I69"/>
      <c r="J69"/>
      <c r="K69"/>
      <c r="L69"/>
      <c r="M69"/>
      <c r="N69"/>
    </row>
    <row r="70" spans="2:14" x14ac:dyDescent="0.25">
      <c r="B70"/>
      <c r="C70"/>
      <c r="D70"/>
      <c r="E70"/>
      <c r="F70"/>
      <c r="G70"/>
      <c r="H70"/>
      <c r="I70"/>
      <c r="J70"/>
      <c r="K70"/>
      <c r="L70"/>
      <c r="M70"/>
      <c r="N70"/>
    </row>
    <row r="71" spans="2:14" x14ac:dyDescent="0.25">
      <c r="B71"/>
      <c r="C71"/>
      <c r="D71"/>
      <c r="E71"/>
      <c r="F71"/>
      <c r="G71"/>
      <c r="H71"/>
      <c r="I71"/>
      <c r="J71"/>
      <c r="K71"/>
      <c r="L71"/>
      <c r="M71"/>
      <c r="N71"/>
    </row>
    <row r="72" spans="2:14" x14ac:dyDescent="0.25">
      <c r="B72"/>
      <c r="C72"/>
      <c r="D72"/>
      <c r="E72"/>
      <c r="F72"/>
      <c r="G72"/>
      <c r="H72"/>
      <c r="I72"/>
      <c r="J72"/>
      <c r="K72"/>
      <c r="L72"/>
      <c r="M72"/>
      <c r="N72"/>
    </row>
    <row r="73" spans="2:14" x14ac:dyDescent="0.25">
      <c r="B73"/>
      <c r="C73"/>
      <c r="D73"/>
      <c r="E73"/>
      <c r="F73"/>
      <c r="G73"/>
      <c r="H73"/>
      <c r="I73"/>
      <c r="J73"/>
      <c r="K73"/>
      <c r="L73"/>
      <c r="M73"/>
      <c r="N73"/>
    </row>
    <row r="74" spans="2:14" x14ac:dyDescent="0.25">
      <c r="B74"/>
      <c r="C74"/>
      <c r="D74"/>
      <c r="E74"/>
      <c r="F74"/>
      <c r="G74"/>
      <c r="H74"/>
      <c r="I74"/>
      <c r="J74"/>
      <c r="K74"/>
      <c r="L74"/>
      <c r="M74"/>
      <c r="N74"/>
    </row>
    <row r="75" spans="2:14" x14ac:dyDescent="0.25">
      <c r="B75"/>
      <c r="C75"/>
      <c r="D75"/>
      <c r="E75"/>
      <c r="F75"/>
      <c r="G75"/>
      <c r="H75"/>
      <c r="I75"/>
      <c r="J75"/>
      <c r="K75"/>
      <c r="L75"/>
      <c r="M75"/>
      <c r="N75"/>
    </row>
    <row r="76" spans="2:14" x14ac:dyDescent="0.25">
      <c r="B76"/>
      <c r="C76"/>
      <c r="D76"/>
      <c r="E76"/>
      <c r="F76"/>
      <c r="G76"/>
      <c r="H76"/>
      <c r="I76"/>
      <c r="J76"/>
      <c r="K76"/>
      <c r="L76"/>
      <c r="M76"/>
      <c r="N76"/>
    </row>
    <row r="77" spans="2:14" x14ac:dyDescent="0.25">
      <c r="B77"/>
      <c r="C77"/>
      <c r="D77"/>
      <c r="E77"/>
      <c r="F77"/>
      <c r="G77"/>
      <c r="H77"/>
      <c r="I77"/>
      <c r="J77"/>
      <c r="K77"/>
      <c r="L77"/>
      <c r="M77"/>
      <c r="N77"/>
    </row>
    <row r="78" spans="2:14" x14ac:dyDescent="0.25">
      <c r="B78"/>
      <c r="C78"/>
      <c r="D78"/>
      <c r="E78"/>
      <c r="F78"/>
      <c r="G78"/>
      <c r="H78"/>
      <c r="I78"/>
      <c r="J78"/>
      <c r="K78"/>
      <c r="L78"/>
      <c r="M78"/>
      <c r="N78"/>
    </row>
    <row r="79" spans="2:14" x14ac:dyDescent="0.25">
      <c r="B79"/>
      <c r="C79"/>
      <c r="D79"/>
      <c r="E79"/>
      <c r="F79"/>
      <c r="G79"/>
      <c r="H79"/>
      <c r="I79"/>
      <c r="J79"/>
      <c r="K79"/>
      <c r="L79"/>
      <c r="M79"/>
      <c r="N79"/>
    </row>
    <row r="80" spans="2:14" x14ac:dyDescent="0.25">
      <c r="B80"/>
      <c r="C80"/>
      <c r="D80"/>
      <c r="E80"/>
      <c r="F80"/>
      <c r="G80"/>
      <c r="H80"/>
      <c r="I80"/>
      <c r="J80"/>
      <c r="K80"/>
      <c r="L80"/>
      <c r="M80"/>
      <c r="N80"/>
    </row>
    <row r="81" s="27" customFormat="1" x14ac:dyDescent="0.25"/>
    <row r="82" s="27" customFormat="1" x14ac:dyDescent="0.25"/>
    <row r="83" s="27" customFormat="1" x14ac:dyDescent="0.25"/>
    <row r="84" s="27" customFormat="1" x14ac:dyDescent="0.25"/>
    <row r="85" s="27" customFormat="1" x14ac:dyDescent="0.25"/>
    <row r="86" s="27" customFormat="1" x14ac:dyDescent="0.25"/>
    <row r="87" s="27" customFormat="1" x14ac:dyDescent="0.25"/>
    <row r="88" s="27" customFormat="1" x14ac:dyDescent="0.25"/>
    <row r="89" s="27" customFormat="1" x14ac:dyDescent="0.25"/>
    <row r="90" s="27" customFormat="1" x14ac:dyDescent="0.25"/>
    <row r="91" s="27" customFormat="1" x14ac:dyDescent="0.25"/>
    <row r="92" s="27" customFormat="1" x14ac:dyDescent="0.25"/>
    <row r="93" s="27" customFormat="1" x14ac:dyDescent="0.25"/>
    <row r="94" s="27" customFormat="1" x14ac:dyDescent="0.25"/>
    <row r="95" s="27" customFormat="1" x14ac:dyDescent="0.25"/>
    <row r="96" s="27" customFormat="1" x14ac:dyDescent="0.25"/>
    <row r="97" s="27" customFormat="1" x14ac:dyDescent="0.25"/>
    <row r="98" s="27" customFormat="1" x14ac:dyDescent="0.25"/>
    <row r="99" s="27" customFormat="1" x14ac:dyDescent="0.25"/>
    <row r="100" s="27" customFormat="1" x14ac:dyDescent="0.25"/>
    <row r="101" s="27" customFormat="1" x14ac:dyDescent="0.25"/>
  </sheetData>
  <sheetProtection algorithmName="SHA-512" hashValue="OjjJEXJgZ9kQpWY/UkaO+KhV0TN7lrR3rCRqNjMS3caleYjbfmqDLdS+I3Q+8pLH4GFQutQ3RLZTIwLLY+nOyA==" saltValue="sNK2qDhlSpY3QHDoTXW+xg==" spinCount="100000" sheet="1" objects="1" scenarios="1"/>
  <mergeCells count="8">
    <mergeCell ref="C6:E14"/>
    <mergeCell ref="I19:I20"/>
    <mergeCell ref="C19:C21"/>
    <mergeCell ref="D19:D21"/>
    <mergeCell ref="E19:E20"/>
    <mergeCell ref="F19:F20"/>
    <mergeCell ref="G19:G20"/>
    <mergeCell ref="H19:H20"/>
  </mergeCells>
  <pageMargins left="0.7" right="0.7" top="0.75" bottom="0.75" header="0.3" footer="0.3"/>
  <pageSetup paperSize="9" scale="5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NAPL Type" prompt="To input site specific mass fractions use the input column in the fuel library" xr:uid="{00000000-0002-0000-0300-000000000000}">
          <x14:formula1>
            <xm:f>'Mass fraction library'!$E$8:$S$8</xm:f>
          </x14:formula1>
          <xm:sqref>D17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A90D9-0142-492E-9164-A46610073800}">
  <sheetPr>
    <tabColor rgb="FF99CC00"/>
    <pageSetUpPr fitToPage="1"/>
  </sheetPr>
  <dimension ref="B1:CC323"/>
  <sheetViews>
    <sheetView showGridLines="0" view="pageBreakPreview" zoomScale="85" zoomScaleNormal="100" zoomScaleSheetLayoutView="85" zoomScalePageLayoutView="70" workbookViewId="0">
      <selection activeCell="D21" sqref="D21"/>
    </sheetView>
  </sheetViews>
  <sheetFormatPr defaultColWidth="9.140625" defaultRowHeight="15" x14ac:dyDescent="0.25"/>
  <cols>
    <col min="1" max="2" width="9.140625" style="27"/>
    <col min="3" max="3" width="35.28515625" style="27" customWidth="1"/>
    <col min="4" max="4" width="23.5703125" style="27" customWidth="1"/>
    <col min="5" max="5" width="13.28515625" style="27" customWidth="1"/>
    <col min="6" max="6" width="13.140625" style="27" customWidth="1"/>
    <col min="7" max="7" width="12.85546875" style="27" customWidth="1"/>
    <col min="8" max="8" width="12.42578125" style="27" customWidth="1"/>
    <col min="9" max="9" width="13.7109375" style="27" customWidth="1"/>
    <col min="10" max="12" width="9.140625" style="27"/>
    <col min="13" max="13" width="16" style="27" customWidth="1"/>
    <col min="14" max="14" width="0.140625" style="27" customWidth="1"/>
    <col min="15" max="16384" width="9.140625" style="27"/>
  </cols>
  <sheetData>
    <row r="1" spans="3:8" customFormat="1" x14ac:dyDescent="0.25"/>
    <row r="2" spans="3:8" customFormat="1" x14ac:dyDescent="0.25"/>
    <row r="3" spans="3:8" customFormat="1" x14ac:dyDescent="0.25"/>
    <row r="4" spans="3:8" customFormat="1" x14ac:dyDescent="0.25">
      <c r="F4" t="s">
        <v>36</v>
      </c>
    </row>
    <row r="5" spans="3:8" customFormat="1" x14ac:dyDescent="0.25"/>
    <row r="6" spans="3:8" customFormat="1" ht="26.25" customHeight="1" x14ac:dyDescent="0.25">
      <c r="F6" s="40" t="s">
        <v>37</v>
      </c>
    </row>
    <row r="7" spans="3:8" customFormat="1" ht="18" customHeight="1" x14ac:dyDescent="0.35">
      <c r="C7" s="155" t="s">
        <v>350</v>
      </c>
      <c r="D7" s="157"/>
      <c r="G7" t="s">
        <v>38</v>
      </c>
      <c r="H7" t="s">
        <v>332</v>
      </c>
    </row>
    <row r="8" spans="3:8" customFormat="1" ht="18" x14ac:dyDescent="0.35">
      <c r="C8" s="158"/>
      <c r="D8" s="160"/>
      <c r="G8" t="s">
        <v>39</v>
      </c>
      <c r="H8" t="s">
        <v>40</v>
      </c>
    </row>
    <row r="9" spans="3:8" customFormat="1" ht="18.75" x14ac:dyDescent="0.35">
      <c r="C9" s="158"/>
      <c r="D9" s="160"/>
      <c r="G9" t="s">
        <v>41</v>
      </c>
      <c r="H9" t="s">
        <v>333</v>
      </c>
    </row>
    <row r="10" spans="3:8" customFormat="1" x14ac:dyDescent="0.25">
      <c r="C10" s="158"/>
      <c r="D10" s="160"/>
    </row>
    <row r="11" spans="3:8" customFormat="1" ht="18" x14ac:dyDescent="0.35">
      <c r="C11" s="158"/>
      <c r="D11" s="160"/>
      <c r="F11" t="s">
        <v>42</v>
      </c>
    </row>
    <row r="12" spans="3:8" customFormat="1" x14ac:dyDescent="0.25">
      <c r="C12" s="158"/>
      <c r="D12" s="160"/>
    </row>
    <row r="13" spans="3:8" customFormat="1" x14ac:dyDescent="0.25">
      <c r="C13" s="158"/>
      <c r="D13" s="160"/>
    </row>
    <row r="14" spans="3:8" customFormat="1" x14ac:dyDescent="0.25">
      <c r="C14" s="158"/>
      <c r="D14" s="160"/>
    </row>
    <row r="15" spans="3:8" customFormat="1" x14ac:dyDescent="0.25">
      <c r="C15" s="158"/>
      <c r="D15" s="160"/>
      <c r="F15" s="40" t="s">
        <v>37</v>
      </c>
    </row>
    <row r="16" spans="3:8" customFormat="1" ht="18" x14ac:dyDescent="0.35">
      <c r="C16" s="161"/>
      <c r="D16" s="163"/>
      <c r="G16" t="s">
        <v>43</v>
      </c>
      <c r="H16" t="s">
        <v>44</v>
      </c>
    </row>
    <row r="17" spans="2:81" customFormat="1" ht="18" x14ac:dyDescent="0.35">
      <c r="G17" t="s">
        <v>46</v>
      </c>
      <c r="H17" t="s">
        <v>47</v>
      </c>
    </row>
    <row r="18" spans="2:81" customFormat="1" ht="18" x14ac:dyDescent="0.35">
      <c r="B18" s="132"/>
      <c r="C18" s="111" t="s">
        <v>337</v>
      </c>
      <c r="G18" t="s">
        <v>48</v>
      </c>
      <c r="H18" t="s">
        <v>49</v>
      </c>
    </row>
    <row r="19" spans="2:81" customFormat="1" x14ac:dyDescent="0.25">
      <c r="B19" s="110"/>
      <c r="C19" s="111" t="s">
        <v>338</v>
      </c>
    </row>
    <row r="20" spans="2:81" customFormat="1" x14ac:dyDescent="0.25"/>
    <row r="21" spans="2:81" customFormat="1" ht="30" x14ac:dyDescent="0.25">
      <c r="C21" s="144" t="s">
        <v>349</v>
      </c>
      <c r="D21" s="49">
        <v>231</v>
      </c>
    </row>
    <row r="22" spans="2:81" customFormat="1" x14ac:dyDescent="0.25"/>
    <row r="23" spans="2:81" customFormat="1" ht="30.75" customHeight="1" x14ac:dyDescent="0.25"/>
    <row r="24" spans="2:81" customFormat="1" x14ac:dyDescent="0.25">
      <c r="C24" s="182" t="s">
        <v>340</v>
      </c>
      <c r="D24" s="184" t="s">
        <v>234</v>
      </c>
      <c r="E24" s="184" t="s">
        <v>51</v>
      </c>
      <c r="F24" s="184" t="s">
        <v>52</v>
      </c>
      <c r="G24" s="184" t="s">
        <v>53</v>
      </c>
      <c r="H24" s="184" t="s">
        <v>54</v>
      </c>
      <c r="I24" s="180" t="s">
        <v>55</v>
      </c>
    </row>
    <row r="25" spans="2:81" customFormat="1" ht="24" customHeight="1" x14ac:dyDescent="0.25">
      <c r="C25" s="183"/>
      <c r="D25" s="185"/>
      <c r="E25" s="185"/>
      <c r="F25" s="185"/>
      <c r="G25" s="185"/>
      <c r="H25" s="185"/>
      <c r="I25" s="181"/>
    </row>
    <row r="26" spans="2:81" customFormat="1" x14ac:dyDescent="0.25">
      <c r="C26" s="183"/>
      <c r="D26" s="185"/>
      <c r="E26" s="41" t="s">
        <v>285</v>
      </c>
      <c r="F26" s="41" t="s">
        <v>348</v>
      </c>
      <c r="G26" s="41" t="s">
        <v>348</v>
      </c>
      <c r="H26" s="41"/>
      <c r="I26" s="42" t="s">
        <v>285</v>
      </c>
    </row>
    <row r="27" spans="2:81" customFormat="1" ht="18.75" x14ac:dyDescent="0.35">
      <c r="C27" s="45" t="s">
        <v>57</v>
      </c>
      <c r="D27" s="46" t="s">
        <v>58</v>
      </c>
      <c r="E27" s="46" t="s">
        <v>59</v>
      </c>
      <c r="F27" s="46" t="s">
        <v>60</v>
      </c>
      <c r="G27" s="46" t="s">
        <v>61</v>
      </c>
      <c r="H27" s="46" t="s">
        <v>62</v>
      </c>
      <c r="I27" s="47" t="s">
        <v>63</v>
      </c>
    </row>
    <row r="28" spans="2:81" x14ac:dyDescent="0.25">
      <c r="B28" s="31">
        <v>1</v>
      </c>
      <c r="C28" s="102" t="s">
        <v>205</v>
      </c>
      <c r="D28" s="68">
        <v>7.0000000000000001E-3</v>
      </c>
      <c r="E28" s="33">
        <f>IFERROR(VLOOKUP(C28,'Physical properties library'!$A$15:$D$282,4,FALSE),"---")</f>
        <v>1300</v>
      </c>
      <c r="F28" s="85">
        <f>IFERROR(VLOOKUP(C28,'Physical properties library'!$A$15:$D$282,2,FALSE),"---")</f>
        <v>133.4</v>
      </c>
      <c r="G28" s="33">
        <f>IF(ISNUMBER($D$21),$D$21,"")</f>
        <v>231</v>
      </c>
      <c r="H28" s="80">
        <f>IF(ISNUMBER(D28),D28*(G28/F28),"")</f>
        <v>1.212143928035982E-2</v>
      </c>
      <c r="I28" s="81">
        <f>IF(ISNUMBER(D28),H28*E28,"")</f>
        <v>15.757871064467766</v>
      </c>
      <c r="CC28" s="77"/>
    </row>
    <row r="29" spans="2:81" x14ac:dyDescent="0.25">
      <c r="B29" s="31">
        <v>2</v>
      </c>
      <c r="C29" s="102" t="s">
        <v>207</v>
      </c>
      <c r="D29" s="68">
        <v>3.6999999999999998E-2</v>
      </c>
      <c r="E29" s="33">
        <f>IFERROR(VLOOKUP(C29,'Physical properties library'!$A$15:$D$282,4,FALSE),"---")</f>
        <v>1370</v>
      </c>
      <c r="F29" s="85">
        <f>IFERROR(VLOOKUP(C29,'Physical properties library'!$A$15:$D$282,2,FALSE),"---")</f>
        <v>131.38999999999999</v>
      </c>
      <c r="G29" s="33">
        <f t="shared" ref="G29:G46" si="0">IF(ISNUMBER($D$21),$D$21,"")</f>
        <v>231</v>
      </c>
      <c r="H29" s="80">
        <f t="shared" ref="H29:H47" si="1">IF(ISNUMBER(D29),D29*(G29/F29),"")</f>
        <v>6.5050612679808203E-2</v>
      </c>
      <c r="I29" s="81">
        <f t="shared" ref="I29:I47" si="2">IF(ISNUMBER(D29),H29*E29,"")</f>
        <v>89.119339371337233</v>
      </c>
      <c r="CC29" s="77"/>
    </row>
    <row r="30" spans="2:81" x14ac:dyDescent="0.25">
      <c r="B30" s="31">
        <v>3</v>
      </c>
      <c r="C30" s="102" t="s">
        <v>211</v>
      </c>
      <c r="D30" s="68">
        <v>0.14299999999999999</v>
      </c>
      <c r="E30" s="33">
        <f>IFERROR(VLOOKUP(C30,'Physical properties library'!$A$15:$D$282,4,FALSE),"---")</f>
        <v>225</v>
      </c>
      <c r="F30" s="85">
        <f>IFERROR(VLOOKUP(C30,'Physical properties library'!$A$15:$D$282,2,FALSE),"---")</f>
        <v>165.83</v>
      </c>
      <c r="G30" s="33">
        <f t="shared" si="0"/>
        <v>231</v>
      </c>
      <c r="H30" s="80">
        <f t="shared" si="1"/>
        <v>0.19919797382861962</v>
      </c>
      <c r="I30" s="81">
        <f t="shared" si="2"/>
        <v>44.819544111439413</v>
      </c>
      <c r="CC30" s="77"/>
    </row>
    <row r="31" spans="2:81" x14ac:dyDescent="0.25">
      <c r="B31" s="31">
        <v>4</v>
      </c>
      <c r="C31" s="102" t="s">
        <v>192</v>
      </c>
      <c r="D31" s="68">
        <v>4.7E-2</v>
      </c>
      <c r="E31" s="33">
        <f>IFERROR(VLOOKUP(C31,'Physical properties library'!$A$15:$D$282,4,FALSE),"---")</f>
        <v>590</v>
      </c>
      <c r="F31" s="85">
        <f>IFERROR(VLOOKUP(C31,'Physical properties library'!$A$15:$D$282,2,FALSE),"---")</f>
        <v>92.14</v>
      </c>
      <c r="G31" s="33">
        <f t="shared" si="0"/>
        <v>231</v>
      </c>
      <c r="H31" s="80">
        <f t="shared" si="1"/>
        <v>0.11783156066854786</v>
      </c>
      <c r="I31" s="81">
        <f t="shared" si="2"/>
        <v>69.520620794443232</v>
      </c>
      <c r="CC31" s="77"/>
    </row>
    <row r="32" spans="2:81" x14ac:dyDescent="0.25">
      <c r="B32" s="31">
        <v>5</v>
      </c>
      <c r="C32" s="102" t="s">
        <v>294</v>
      </c>
      <c r="D32" s="68">
        <v>3.0000000000000001E-3</v>
      </c>
      <c r="E32" s="33">
        <f>IFERROR(VLOOKUP(C32,'Physical properties library'!$A$15:$D$282,4,FALSE),"---")</f>
        <v>200</v>
      </c>
      <c r="F32" s="85">
        <f>IFERROR(VLOOKUP(C32,'Physical properties library'!$A$15:$D$282,2,FALSE),"---")</f>
        <v>106.17</v>
      </c>
      <c r="G32" s="33">
        <f t="shared" si="0"/>
        <v>231</v>
      </c>
      <c r="H32" s="80">
        <f t="shared" si="1"/>
        <v>6.5272675897146085E-3</v>
      </c>
      <c r="I32" s="81">
        <f t="shared" si="2"/>
        <v>1.3054535179429216</v>
      </c>
      <c r="CC32" s="77"/>
    </row>
    <row r="33" spans="2:81" x14ac:dyDescent="0.25">
      <c r="B33" s="31">
        <v>6</v>
      </c>
      <c r="C33" s="102" t="s">
        <v>295</v>
      </c>
      <c r="D33" s="68">
        <v>2.3E-2</v>
      </c>
      <c r="E33" s="33">
        <f>IFERROR(VLOOKUP(C33,'Physical properties library'!$A$15:$D$282,4,FALSE),"---")</f>
        <v>200</v>
      </c>
      <c r="F33" s="85">
        <f>IFERROR(VLOOKUP(C33,'Physical properties library'!$A$15:$D$282,2,FALSE),"---")</f>
        <v>106.17</v>
      </c>
      <c r="G33" s="33">
        <f t="shared" si="0"/>
        <v>231</v>
      </c>
      <c r="H33" s="80">
        <f t="shared" si="1"/>
        <v>5.0042384854478664E-2</v>
      </c>
      <c r="I33" s="81">
        <f t="shared" si="2"/>
        <v>10.008476970895734</v>
      </c>
      <c r="CC33" s="77"/>
    </row>
    <row r="34" spans="2:81" x14ac:dyDescent="0.25">
      <c r="B34" s="31">
        <v>7</v>
      </c>
      <c r="C34" s="102" t="s">
        <v>230</v>
      </c>
      <c r="D34" s="68">
        <v>1E-3</v>
      </c>
      <c r="E34" s="33">
        <f>IFERROR(VLOOKUP(C34,'Physical properties library'!$A$15:$D$282,4,FALSE),"---")</f>
        <v>41.4</v>
      </c>
      <c r="F34" s="85">
        <f>IFERROR(VLOOKUP(C34,'Physical properties library'!$A$15:$D$282,2,FALSE),"---")</f>
        <v>181.45</v>
      </c>
      <c r="G34" s="33">
        <f t="shared" si="0"/>
        <v>231</v>
      </c>
      <c r="H34" s="80">
        <f t="shared" si="1"/>
        <v>1.2730779829154039E-3</v>
      </c>
      <c r="I34" s="81">
        <f t="shared" si="2"/>
        <v>5.2705428492697722E-2</v>
      </c>
      <c r="CC34" s="77"/>
    </row>
    <row r="35" spans="2:81" x14ac:dyDescent="0.25">
      <c r="B35" s="31">
        <v>8</v>
      </c>
      <c r="C35" s="102" t="s">
        <v>250</v>
      </c>
      <c r="D35" s="68">
        <v>0.40600000000000003</v>
      </c>
      <c r="E35" s="33">
        <f>IFERROR(VLOOKUP(C35,'Physical properties library'!$A$15:$D$282,4,FALSE),"---")</f>
        <v>6.6299999999999998E-2</v>
      </c>
      <c r="F35" s="85">
        <f>IFERROR(VLOOKUP(C35,'Physical properties library'!$A$15:$D$282,2,FALSE),"---")</f>
        <v>291.99</v>
      </c>
      <c r="G35" s="33">
        <f t="shared" si="0"/>
        <v>231</v>
      </c>
      <c r="H35" s="80">
        <f t="shared" si="1"/>
        <v>0.32119593136751257</v>
      </c>
      <c r="I35" s="81">
        <f t="shared" si="2"/>
        <v>2.1295290249666081E-2</v>
      </c>
      <c r="CC35" s="77"/>
    </row>
    <row r="36" spans="2:81" x14ac:dyDescent="0.25">
      <c r="B36" s="31">
        <v>9</v>
      </c>
      <c r="C36" s="102" t="s">
        <v>254</v>
      </c>
      <c r="D36" s="68">
        <v>7.0999999999999994E-2</v>
      </c>
      <c r="E36" s="33">
        <f>IFERROR(VLOOKUP(C36,'Physical properties library'!$A$15:$D$282,4,FALSE),"---")</f>
        <v>2.18E-2</v>
      </c>
      <c r="F36" s="85">
        <f>IFERROR(VLOOKUP(C36,'Physical properties library'!$A$15:$D$282,2,FALSE),"---")</f>
        <v>326.43</v>
      </c>
      <c r="G36" s="33">
        <f t="shared" si="0"/>
        <v>231</v>
      </c>
      <c r="H36" s="80">
        <f t="shared" si="1"/>
        <v>5.0243543791930884E-2</v>
      </c>
      <c r="I36" s="81">
        <f t="shared" si="2"/>
        <v>1.0953092546640932E-3</v>
      </c>
      <c r="CC36" s="77"/>
    </row>
    <row r="37" spans="2:81" x14ac:dyDescent="0.25">
      <c r="B37" s="31">
        <v>10</v>
      </c>
      <c r="C37" s="102" t="s">
        <v>240</v>
      </c>
      <c r="D37" s="68">
        <v>0.26</v>
      </c>
      <c r="E37" s="33">
        <f>IFERROR(VLOOKUP(C37,'Physical properties library'!$A$15:$D$282,4,FALSE),"---")</f>
        <v>7.6000000000000004E-4</v>
      </c>
      <c r="F37" s="85">
        <f>IFERROR(VLOOKUP(C37,'Physical properties library'!$A$15:$D$282,2,FALSE),"---")</f>
        <v>200</v>
      </c>
      <c r="G37" s="33">
        <f t="shared" si="0"/>
        <v>231</v>
      </c>
      <c r="H37" s="80">
        <f t="shared" si="1"/>
        <v>0.30030000000000001</v>
      </c>
      <c r="I37" s="81">
        <f t="shared" si="2"/>
        <v>2.2822800000000002E-4</v>
      </c>
      <c r="CC37" s="77"/>
    </row>
    <row r="38" spans="2:81" x14ac:dyDescent="0.25">
      <c r="B38" s="31">
        <v>11</v>
      </c>
      <c r="C38" s="102"/>
      <c r="D38" s="68"/>
      <c r="E38" s="33" t="str">
        <f>IFERROR(VLOOKUP(C38,'Physical properties library'!$A$15:$D$282,4,FALSE),"---")</f>
        <v>---</v>
      </c>
      <c r="F38" s="85" t="str">
        <f>IFERROR(VLOOKUP(C38,'Physical properties library'!$A$15:$D$282,2,FALSE),"---")</f>
        <v>---</v>
      </c>
      <c r="G38" s="33">
        <f t="shared" si="0"/>
        <v>231</v>
      </c>
      <c r="H38" s="80" t="str">
        <f t="shared" si="1"/>
        <v/>
      </c>
      <c r="I38" s="81" t="str">
        <f t="shared" si="2"/>
        <v/>
      </c>
      <c r="CC38" s="77"/>
    </row>
    <row r="39" spans="2:81" x14ac:dyDescent="0.25">
      <c r="B39" s="31">
        <v>12</v>
      </c>
      <c r="C39" s="102"/>
      <c r="D39" s="68"/>
      <c r="E39" s="33" t="str">
        <f>IFERROR(VLOOKUP(C39,'Physical properties library'!$A$15:$D$282,4,FALSE),"---")</f>
        <v>---</v>
      </c>
      <c r="F39" s="85" t="str">
        <f>IFERROR(VLOOKUP(C39,'Physical properties library'!$A$15:$D$282,2,FALSE),"---")</f>
        <v>---</v>
      </c>
      <c r="G39" s="33">
        <f t="shared" si="0"/>
        <v>231</v>
      </c>
      <c r="H39" s="80" t="str">
        <f t="shared" si="1"/>
        <v/>
      </c>
      <c r="I39" s="81" t="str">
        <f t="shared" si="2"/>
        <v/>
      </c>
      <c r="CC39" s="77"/>
    </row>
    <row r="40" spans="2:81" x14ac:dyDescent="0.25">
      <c r="B40" s="31">
        <v>13</v>
      </c>
      <c r="C40" s="102"/>
      <c r="D40" s="68"/>
      <c r="E40" s="33" t="str">
        <f>IFERROR(VLOOKUP(C40,'Physical properties library'!$A$15:$D$282,4,FALSE),"---")</f>
        <v>---</v>
      </c>
      <c r="F40" s="85" t="str">
        <f>IFERROR(VLOOKUP(C40,'Physical properties library'!$A$15:$D$282,2,FALSE),"---")</f>
        <v>---</v>
      </c>
      <c r="G40" s="33">
        <f t="shared" si="0"/>
        <v>231</v>
      </c>
      <c r="H40" s="80" t="str">
        <f t="shared" si="1"/>
        <v/>
      </c>
      <c r="I40" s="81" t="str">
        <f t="shared" si="2"/>
        <v/>
      </c>
      <c r="CC40" s="77"/>
    </row>
    <row r="41" spans="2:81" x14ac:dyDescent="0.25">
      <c r="B41" s="31">
        <v>14</v>
      </c>
      <c r="C41" s="102"/>
      <c r="D41" s="68"/>
      <c r="E41" s="33" t="str">
        <f>IFERROR(VLOOKUP(C41,'Physical properties library'!$A$15:$D$282,4,FALSE),"---")</f>
        <v>---</v>
      </c>
      <c r="F41" s="85" t="str">
        <f>IFERROR(VLOOKUP(C41,'Physical properties library'!$A$15:$D$282,2,FALSE),"---")</f>
        <v>---</v>
      </c>
      <c r="G41" s="33">
        <f t="shared" si="0"/>
        <v>231</v>
      </c>
      <c r="H41" s="80" t="str">
        <f t="shared" si="1"/>
        <v/>
      </c>
      <c r="I41" s="81" t="str">
        <f t="shared" si="2"/>
        <v/>
      </c>
      <c r="CC41" s="77"/>
    </row>
    <row r="42" spans="2:81" x14ac:dyDescent="0.25">
      <c r="B42" s="31">
        <v>15</v>
      </c>
      <c r="C42" s="102"/>
      <c r="D42" s="68"/>
      <c r="E42" s="33" t="str">
        <f>IFERROR(VLOOKUP(C42,'Physical properties library'!$A$15:$D$282,4,FALSE),"---")</f>
        <v>---</v>
      </c>
      <c r="F42" s="85" t="str">
        <f>IFERROR(VLOOKUP(C42,'Physical properties library'!$A$15:$D$282,2,FALSE),"---")</f>
        <v>---</v>
      </c>
      <c r="G42" s="33">
        <f t="shared" si="0"/>
        <v>231</v>
      </c>
      <c r="H42" s="80" t="str">
        <f t="shared" si="1"/>
        <v/>
      </c>
      <c r="I42" s="81" t="str">
        <f t="shared" si="2"/>
        <v/>
      </c>
      <c r="CC42" s="77"/>
    </row>
    <row r="43" spans="2:81" x14ac:dyDescent="0.25">
      <c r="B43" s="31">
        <v>16</v>
      </c>
      <c r="C43" s="102"/>
      <c r="D43" s="68"/>
      <c r="E43" s="33" t="str">
        <f>IFERROR(VLOOKUP(C43,'Physical properties library'!$A$15:$D$282,4,FALSE),"---")</f>
        <v>---</v>
      </c>
      <c r="F43" s="85" t="str">
        <f>IFERROR(VLOOKUP(C43,'Physical properties library'!$A$15:$D$282,2,FALSE),"---")</f>
        <v>---</v>
      </c>
      <c r="G43" s="33">
        <f t="shared" si="0"/>
        <v>231</v>
      </c>
      <c r="H43" s="80" t="str">
        <f t="shared" si="1"/>
        <v/>
      </c>
      <c r="I43" s="81" t="str">
        <f t="shared" si="2"/>
        <v/>
      </c>
      <c r="CC43" s="77"/>
    </row>
    <row r="44" spans="2:81" x14ac:dyDescent="0.25">
      <c r="B44" s="31">
        <v>17</v>
      </c>
      <c r="C44" s="102"/>
      <c r="D44" s="68"/>
      <c r="E44" s="33" t="str">
        <f>IFERROR(VLOOKUP(C44,'Physical properties library'!$A$15:$D$282,4,FALSE),"---")</f>
        <v>---</v>
      </c>
      <c r="F44" s="85" t="str">
        <f>IFERROR(VLOOKUP(C44,'Physical properties library'!$A$15:$D$282,2,FALSE),"---")</f>
        <v>---</v>
      </c>
      <c r="G44" s="33">
        <f t="shared" si="0"/>
        <v>231</v>
      </c>
      <c r="H44" s="80" t="str">
        <f t="shared" si="1"/>
        <v/>
      </c>
      <c r="I44" s="81" t="str">
        <f t="shared" si="2"/>
        <v/>
      </c>
      <c r="CC44" s="77"/>
    </row>
    <row r="45" spans="2:81" x14ac:dyDescent="0.25">
      <c r="B45" s="31">
        <v>18</v>
      </c>
      <c r="C45" s="102"/>
      <c r="D45" s="68"/>
      <c r="E45" s="33" t="str">
        <f>IFERROR(VLOOKUP(C45,'Physical properties library'!$A$15:$D$282,4,FALSE),"---")</f>
        <v>---</v>
      </c>
      <c r="F45" s="85" t="str">
        <f>IFERROR(VLOOKUP(C45,'Physical properties library'!$A$15:$D$282,2,FALSE),"---")</f>
        <v>---</v>
      </c>
      <c r="G45" s="33">
        <f t="shared" si="0"/>
        <v>231</v>
      </c>
      <c r="H45" s="80" t="str">
        <f t="shared" si="1"/>
        <v/>
      </c>
      <c r="I45" s="81" t="str">
        <f t="shared" si="2"/>
        <v/>
      </c>
      <c r="CC45" s="77"/>
    </row>
    <row r="46" spans="2:81" x14ac:dyDescent="0.25">
      <c r="B46" s="31">
        <v>19</v>
      </c>
      <c r="C46" s="102"/>
      <c r="D46" s="68"/>
      <c r="E46" s="33" t="str">
        <f>IFERROR(VLOOKUP(C46,'Physical properties library'!$A$15:$D$282,4,FALSE),"---")</f>
        <v>---</v>
      </c>
      <c r="F46" s="85" t="str">
        <f>IFERROR(VLOOKUP(C46,'Physical properties library'!$A$15:$D$282,2,FALSE),"---")</f>
        <v>---</v>
      </c>
      <c r="G46" s="33">
        <f t="shared" si="0"/>
        <v>231</v>
      </c>
      <c r="H46" s="80" t="str">
        <f t="shared" si="1"/>
        <v/>
      </c>
      <c r="I46" s="81" t="str">
        <f t="shared" si="2"/>
        <v/>
      </c>
      <c r="CC46" s="77"/>
    </row>
    <row r="47" spans="2:81" x14ac:dyDescent="0.25">
      <c r="B47" s="31">
        <v>20</v>
      </c>
      <c r="C47" s="130"/>
      <c r="D47" s="68"/>
      <c r="E47" s="48" t="str">
        <f>IFERROR(VLOOKUP(C47,'Physical properties library'!$A$15:$D$282,4,FALSE),"---")</f>
        <v>---</v>
      </c>
      <c r="F47" s="86" t="str">
        <f>IFERROR(VLOOKUP(C47,'Physical properties library'!$A$15:$D$282,2,FALSE),"---")</f>
        <v>---</v>
      </c>
      <c r="G47" s="48">
        <f>IF(ISNUMBER($D$21),$D$21,"")</f>
        <v>231</v>
      </c>
      <c r="H47" s="82" t="str">
        <f t="shared" si="1"/>
        <v/>
      </c>
      <c r="I47" s="83" t="str">
        <f t="shared" si="2"/>
        <v/>
      </c>
      <c r="CC47" s="77"/>
    </row>
    <row r="48" spans="2:81" customFormat="1" x14ac:dyDescent="0.25">
      <c r="C48" s="107" t="s">
        <v>346</v>
      </c>
      <c r="D48" s="139">
        <f>SUM(D28:D47)</f>
        <v>0.998</v>
      </c>
    </row>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sheetData>
  <sheetProtection algorithmName="SHA-512" hashValue="OcEU2chnFxrXJVv96ouwYtKwGpP25P01Zv+J2ip9wTYpO7+q22ZM+nJ8tmufmU398nj8nFbcIno9W1Y0C8ExSQ==" saltValue="2swUa8NK5ltaa8gXeZRoBw==" spinCount="100000" sheet="1" objects="1" scenarios="1"/>
  <mergeCells count="8">
    <mergeCell ref="C7:D16"/>
    <mergeCell ref="I24:I25"/>
    <mergeCell ref="C24:C26"/>
    <mergeCell ref="D24:D26"/>
    <mergeCell ref="E24:E25"/>
    <mergeCell ref="F24:F25"/>
    <mergeCell ref="G24:G25"/>
    <mergeCell ref="H24:H25"/>
  </mergeCells>
  <dataValidations count="1">
    <dataValidation type="decimal" allowBlank="1" showInputMessage="1" showErrorMessage="1" sqref="D28:D47" xr:uid="{7084AB59-358F-4381-B4C8-D9DABD488395}">
      <formula1>0</formula1>
      <formula2>1</formula2>
    </dataValidation>
  </dataValidations>
  <pageMargins left="0.7" right="0.7" top="0.75" bottom="0.75" header="0.3" footer="0.3"/>
  <pageSetup paperSize="9" scale="4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Title="Top 20" prompt="Choose top 20 components in fuel mixture" xr:uid="{B51D388C-F0CC-4EB5-9E69-CC72BF3FFE71}">
          <x14:formula1>
            <xm:f>'Physical properties library'!$A$15:$A$202</xm:f>
          </x14:formula1>
          <xm:sqref>C28:C47</xm:sqref>
        </x14:dataValidation>
        <x14:dataValidation type="list" allowBlank="1" showInputMessage="1" showErrorMessage="1" xr:uid="{86A30EE6-98AB-440D-862C-466C98E2DA97}">
          <x14:formula1>
            <xm:f>'Physical properties library'!$A$11:$G$11</xm:f>
          </x14:formula1>
          <xm:sqref>D18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Y53"/>
  <sheetViews>
    <sheetView workbookViewId="0">
      <selection activeCell="I34" sqref="I34"/>
    </sheetView>
  </sheetViews>
  <sheetFormatPr defaultColWidth="9.140625" defaultRowHeight="11.25" x14ac:dyDescent="0.25"/>
  <cols>
    <col min="1" max="1" width="20.85546875" style="18" customWidth="1"/>
    <col min="2" max="2" width="20.5703125" style="19" customWidth="1"/>
    <col min="3" max="3" width="13.42578125" style="19" customWidth="1"/>
    <col min="4" max="4" width="12" style="19" customWidth="1"/>
    <col min="5" max="13" width="14.5703125" style="19" customWidth="1"/>
    <col min="14" max="16384" width="9.140625" style="19"/>
  </cols>
  <sheetData>
    <row r="1" spans="1:259" s="3" customFormat="1" ht="19.7" customHeight="1" x14ac:dyDescent="0.3">
      <c r="A1" s="187" t="s">
        <v>64</v>
      </c>
      <c r="B1" s="187"/>
      <c r="C1" s="187"/>
      <c r="D1" s="187"/>
      <c r="E1" s="1" t="s">
        <v>65</v>
      </c>
      <c r="F1" s="1" t="s">
        <v>65</v>
      </c>
      <c r="G1" s="1" t="s">
        <v>66</v>
      </c>
      <c r="H1" s="1" t="s">
        <v>66</v>
      </c>
      <c r="I1" s="1" t="s">
        <v>66</v>
      </c>
      <c r="J1" s="1" t="s">
        <v>66</v>
      </c>
      <c r="K1" s="1" t="s">
        <v>66</v>
      </c>
      <c r="L1" s="1" t="s">
        <v>65</v>
      </c>
      <c r="M1" s="1" t="s">
        <v>65</v>
      </c>
      <c r="N1" s="2" t="s">
        <v>67</v>
      </c>
    </row>
    <row r="2" spans="1:259" s="6" customFormat="1" ht="15" customHeight="1" x14ac:dyDescent="0.2">
      <c r="A2" s="4"/>
      <c r="B2" s="2" t="s">
        <v>67</v>
      </c>
      <c r="C2" s="186" t="s">
        <v>68</v>
      </c>
      <c r="D2" s="186"/>
      <c r="E2" s="5" t="s">
        <v>69</v>
      </c>
      <c r="F2" s="5" t="s">
        <v>70</v>
      </c>
      <c r="G2" s="5" t="s">
        <v>71</v>
      </c>
      <c r="H2" s="5" t="s">
        <v>72</v>
      </c>
      <c r="I2" s="5" t="s">
        <v>73</v>
      </c>
      <c r="J2" s="5" t="s">
        <v>74</v>
      </c>
      <c r="K2" s="5" t="s">
        <v>75</v>
      </c>
      <c r="L2" s="5" t="s">
        <v>76</v>
      </c>
      <c r="M2" s="6" t="s">
        <v>77</v>
      </c>
    </row>
    <row r="3" spans="1:259" s="6" customFormat="1" ht="15" customHeight="1" x14ac:dyDescent="0.25">
      <c r="A3" s="7" t="s">
        <v>78</v>
      </c>
      <c r="B3" s="7" t="s">
        <v>79</v>
      </c>
      <c r="C3" s="186" t="s">
        <v>80</v>
      </c>
      <c r="D3" s="186"/>
      <c r="E3" s="5" t="s">
        <v>67</v>
      </c>
      <c r="F3" s="5"/>
      <c r="G3" s="5"/>
      <c r="H3" s="5"/>
      <c r="I3" s="5"/>
      <c r="J3" s="5"/>
      <c r="K3" s="5"/>
      <c r="L3" s="5" t="s">
        <v>67</v>
      </c>
    </row>
    <row r="4" spans="1:259" s="6" customFormat="1" ht="15" customHeight="1" x14ac:dyDescent="0.2">
      <c r="A4" s="8" t="s">
        <v>81</v>
      </c>
      <c r="B4" s="9"/>
      <c r="C4" s="186" t="s">
        <v>82</v>
      </c>
      <c r="D4" s="186"/>
      <c r="E4" s="5" t="s">
        <v>79</v>
      </c>
      <c r="F4" s="5" t="s">
        <v>79</v>
      </c>
      <c r="G4" s="5" t="s">
        <v>79</v>
      </c>
      <c r="H4" s="5" t="s">
        <v>79</v>
      </c>
      <c r="I4" s="5" t="s">
        <v>79</v>
      </c>
      <c r="J4" s="5" t="s">
        <v>79</v>
      </c>
      <c r="K4" s="5" t="s">
        <v>79</v>
      </c>
      <c r="L4" s="5" t="s">
        <v>79</v>
      </c>
      <c r="M4" s="5" t="s">
        <v>79</v>
      </c>
    </row>
    <row r="5" spans="1:259" s="12" customFormat="1" ht="15" customHeight="1" x14ac:dyDescent="0.2">
      <c r="A5" s="8" t="s">
        <v>83</v>
      </c>
      <c r="B5" s="10" t="s">
        <v>84</v>
      </c>
      <c r="C5" s="186" t="s">
        <v>85</v>
      </c>
      <c r="D5" s="186"/>
      <c r="E5" s="11">
        <v>43145</v>
      </c>
      <c r="F5" s="11">
        <v>43620</v>
      </c>
      <c r="G5" s="11" t="s">
        <v>86</v>
      </c>
      <c r="H5" s="11" t="s">
        <v>86</v>
      </c>
      <c r="I5" s="11" t="s">
        <v>87</v>
      </c>
      <c r="J5" s="11" t="s">
        <v>86</v>
      </c>
      <c r="K5" s="11" t="s">
        <v>86</v>
      </c>
      <c r="L5" s="11">
        <v>43342</v>
      </c>
      <c r="M5" s="11" t="s">
        <v>88</v>
      </c>
    </row>
    <row r="6" spans="1:259" s="12" customFormat="1" ht="15" customHeight="1" x14ac:dyDescent="0.2">
      <c r="A6" s="8" t="s">
        <v>89</v>
      </c>
      <c r="B6" s="10"/>
      <c r="C6" s="186" t="s">
        <v>90</v>
      </c>
      <c r="D6" s="186"/>
      <c r="E6" s="11">
        <v>43147</v>
      </c>
      <c r="F6" s="11">
        <v>43624</v>
      </c>
      <c r="G6" s="11" t="s">
        <v>91</v>
      </c>
      <c r="H6" s="11" t="s">
        <v>91</v>
      </c>
      <c r="I6" s="11" t="s">
        <v>91</v>
      </c>
      <c r="J6" s="11" t="s">
        <v>91</v>
      </c>
      <c r="K6" s="11" t="s">
        <v>91</v>
      </c>
      <c r="L6" s="11">
        <v>43344</v>
      </c>
      <c r="M6" s="11" t="s">
        <v>92</v>
      </c>
    </row>
    <row r="7" spans="1:259" s="6" customFormat="1" ht="15" customHeight="1" x14ac:dyDescent="0.2">
      <c r="A7" s="8" t="s">
        <v>93</v>
      </c>
      <c r="B7" s="10"/>
      <c r="C7" s="186" t="s">
        <v>94</v>
      </c>
      <c r="D7" s="186"/>
      <c r="E7" s="5" t="s">
        <v>95</v>
      </c>
      <c r="F7" s="5" t="s">
        <v>96</v>
      </c>
      <c r="G7" s="5" t="s">
        <v>97</v>
      </c>
      <c r="H7" s="5" t="s">
        <v>98</v>
      </c>
      <c r="I7" s="5" t="s">
        <v>99</v>
      </c>
      <c r="J7" s="5" t="s">
        <v>100</v>
      </c>
      <c r="K7" s="5" t="s">
        <v>101</v>
      </c>
      <c r="L7" s="5" t="s">
        <v>102</v>
      </c>
      <c r="M7" s="5" t="s">
        <v>103</v>
      </c>
    </row>
    <row r="8" spans="1:259" s="6" customFormat="1" ht="15" customHeight="1" x14ac:dyDescent="0.2">
      <c r="A8" s="8" t="s">
        <v>104</v>
      </c>
      <c r="B8" s="10"/>
      <c r="C8" s="186" t="s">
        <v>105</v>
      </c>
      <c r="D8" s="186"/>
      <c r="E8" s="5">
        <v>1</v>
      </c>
      <c r="F8" s="5">
        <v>1</v>
      </c>
      <c r="G8" s="5">
        <v>1</v>
      </c>
      <c r="H8" s="5">
        <v>1</v>
      </c>
      <c r="I8" s="5">
        <v>1</v>
      </c>
      <c r="J8" s="5">
        <v>1</v>
      </c>
      <c r="K8" s="5">
        <v>1</v>
      </c>
      <c r="L8" s="5">
        <v>1</v>
      </c>
      <c r="M8" s="5" t="s">
        <v>106</v>
      </c>
    </row>
    <row r="9" spans="1:259" s="3" customFormat="1" ht="33.75" x14ac:dyDescent="0.25">
      <c r="A9" s="13"/>
      <c r="B9" s="13"/>
      <c r="C9" s="186"/>
      <c r="D9" s="186"/>
      <c r="E9" s="14" t="s">
        <v>7</v>
      </c>
      <c r="F9" s="14" t="s">
        <v>8</v>
      </c>
      <c r="G9" s="14" t="s">
        <v>107</v>
      </c>
      <c r="H9" s="14" t="s">
        <v>107</v>
      </c>
      <c r="I9" s="14" t="s">
        <v>107</v>
      </c>
      <c r="J9" s="14" t="s">
        <v>107</v>
      </c>
      <c r="K9" s="14" t="s">
        <v>107</v>
      </c>
      <c r="L9" s="14" t="s">
        <v>108</v>
      </c>
      <c r="M9" s="14" t="s">
        <v>108</v>
      </c>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row>
    <row r="10" spans="1:259" s="3" customFormat="1" ht="15" customHeight="1" x14ac:dyDescent="0.25">
      <c r="A10" s="2" t="s">
        <v>67</v>
      </c>
      <c r="B10" s="2" t="s">
        <v>67</v>
      </c>
      <c r="C10" s="15"/>
      <c r="D10" s="15"/>
      <c r="E10" s="16" t="s">
        <v>67</v>
      </c>
      <c r="F10" s="16" t="s">
        <v>67</v>
      </c>
      <c r="G10" s="16"/>
      <c r="H10" s="16"/>
      <c r="I10" s="16"/>
      <c r="J10" s="16"/>
      <c r="L10" s="16" t="s">
        <v>67</v>
      </c>
    </row>
    <row r="11" spans="1:259" s="3" customFormat="1" ht="15" customHeight="1" x14ac:dyDescent="0.25">
      <c r="A11" s="17" t="s">
        <v>109</v>
      </c>
      <c r="B11" s="17" t="s">
        <v>110</v>
      </c>
      <c r="C11" s="17" t="s">
        <v>111</v>
      </c>
      <c r="D11" s="17" t="s">
        <v>112</v>
      </c>
      <c r="E11" s="2" t="s">
        <v>67</v>
      </c>
      <c r="F11" s="2" t="s">
        <v>67</v>
      </c>
      <c r="G11" s="2"/>
      <c r="H11" s="2"/>
      <c r="I11" s="2"/>
      <c r="J11" s="2"/>
      <c r="L11" s="2" t="s">
        <v>67</v>
      </c>
    </row>
    <row r="13" spans="1:259" x14ac:dyDescent="0.25">
      <c r="A13" s="18" t="s">
        <v>113</v>
      </c>
      <c r="B13" s="19" t="s">
        <v>114</v>
      </c>
      <c r="C13" s="19" t="s">
        <v>115</v>
      </c>
      <c r="E13" s="20" t="s">
        <v>116</v>
      </c>
      <c r="F13" s="20" t="s">
        <v>116</v>
      </c>
      <c r="G13" s="20"/>
      <c r="H13" s="20"/>
      <c r="I13" s="20"/>
      <c r="J13" s="20"/>
      <c r="L13" s="20"/>
    </row>
    <row r="14" spans="1:259" x14ac:dyDescent="0.25">
      <c r="A14" s="18" t="s">
        <v>117</v>
      </c>
      <c r="B14" s="19" t="s">
        <v>114</v>
      </c>
      <c r="C14" s="19" t="s">
        <v>115</v>
      </c>
      <c r="E14" s="20" t="s">
        <v>118</v>
      </c>
      <c r="F14" s="20" t="s">
        <v>119</v>
      </c>
      <c r="G14" s="20" t="s">
        <v>120</v>
      </c>
      <c r="H14" s="20" t="s">
        <v>121</v>
      </c>
      <c r="I14" s="20" t="s">
        <v>120</v>
      </c>
      <c r="J14" s="20" t="s">
        <v>122</v>
      </c>
      <c r="K14" s="19" t="s">
        <v>123</v>
      </c>
      <c r="L14" s="20" t="s">
        <v>118</v>
      </c>
      <c r="M14" s="19" t="s">
        <v>124</v>
      </c>
    </row>
    <row r="15" spans="1:259" x14ac:dyDescent="0.25">
      <c r="A15" s="18" t="s">
        <v>125</v>
      </c>
      <c r="B15" s="19" t="s">
        <v>114</v>
      </c>
      <c r="C15" s="19" t="s">
        <v>126</v>
      </c>
      <c r="D15" s="19" t="s">
        <v>127</v>
      </c>
      <c r="E15" s="20" t="s">
        <v>128</v>
      </c>
      <c r="F15" s="20" t="s">
        <v>129</v>
      </c>
      <c r="G15" s="20" t="s">
        <v>130</v>
      </c>
      <c r="H15" s="20" t="s">
        <v>131</v>
      </c>
      <c r="I15" s="20" t="s">
        <v>130</v>
      </c>
      <c r="J15" s="20" t="s">
        <v>132</v>
      </c>
      <c r="K15" s="19" t="s">
        <v>133</v>
      </c>
      <c r="L15" s="20" t="s">
        <v>128</v>
      </c>
      <c r="M15" s="19" t="s">
        <v>134</v>
      </c>
    </row>
    <row r="16" spans="1:259" ht="33.75" x14ac:dyDescent="0.25">
      <c r="A16" s="18" t="s">
        <v>135</v>
      </c>
      <c r="B16" s="19" t="s">
        <v>114</v>
      </c>
      <c r="C16" s="19" t="s">
        <v>115</v>
      </c>
      <c r="E16" s="21" t="s">
        <v>136</v>
      </c>
      <c r="F16" s="21" t="s">
        <v>137</v>
      </c>
      <c r="G16" s="22" t="s">
        <v>107</v>
      </c>
      <c r="H16" s="22" t="s">
        <v>107</v>
      </c>
      <c r="I16" s="22" t="s">
        <v>107</v>
      </c>
      <c r="J16" s="22" t="s">
        <v>107</v>
      </c>
      <c r="K16" s="22" t="s">
        <v>107</v>
      </c>
      <c r="L16" s="21" t="s">
        <v>138</v>
      </c>
      <c r="M16" s="22" t="s">
        <v>139</v>
      </c>
      <c r="O16" s="22" t="s">
        <v>140</v>
      </c>
      <c r="P16" s="22"/>
    </row>
    <row r="17" spans="1:16" x14ac:dyDescent="0.25">
      <c r="A17" s="18" t="s">
        <v>141</v>
      </c>
      <c r="B17" s="19" t="s">
        <v>114</v>
      </c>
      <c r="C17" s="19" t="s">
        <v>115</v>
      </c>
      <c r="E17" s="19">
        <v>1.2829999999999999</v>
      </c>
      <c r="F17" s="19">
        <v>1.0009999999999999</v>
      </c>
      <c r="G17" s="19" t="s">
        <v>142</v>
      </c>
      <c r="H17" s="19" t="s">
        <v>143</v>
      </c>
      <c r="I17" s="19" t="s">
        <v>144</v>
      </c>
      <c r="J17" s="19" t="s">
        <v>145</v>
      </c>
      <c r="K17" s="19" t="s">
        <v>146</v>
      </c>
      <c r="L17" s="19">
        <v>1.63</v>
      </c>
      <c r="M17" s="19" t="s">
        <v>147</v>
      </c>
    </row>
    <row r="18" spans="1:16" x14ac:dyDescent="0.25">
      <c r="A18" s="18" t="s">
        <v>148</v>
      </c>
      <c r="B18" s="19" t="s">
        <v>114</v>
      </c>
      <c r="C18" s="19" t="s">
        <v>115</v>
      </c>
      <c r="E18" s="19">
        <v>1.853</v>
      </c>
      <c r="F18" s="19">
        <v>1.4850000000000001</v>
      </c>
      <c r="G18" s="19" t="s">
        <v>149</v>
      </c>
      <c r="H18" s="19" t="s">
        <v>149</v>
      </c>
      <c r="I18" s="19" t="s">
        <v>149</v>
      </c>
      <c r="J18" s="19" t="s">
        <v>149</v>
      </c>
      <c r="K18" s="19" t="s">
        <v>150</v>
      </c>
      <c r="L18" s="19">
        <v>0.81</v>
      </c>
      <c r="M18" s="19" t="s">
        <v>147</v>
      </c>
    </row>
    <row r="19" spans="1:16" ht="33.75" x14ac:dyDescent="0.25">
      <c r="A19" s="23" t="s">
        <v>151</v>
      </c>
      <c r="B19" s="19" t="s">
        <v>114</v>
      </c>
      <c r="C19" s="19" t="s">
        <v>152</v>
      </c>
      <c r="E19" s="19">
        <v>4</v>
      </c>
      <c r="F19" s="19">
        <v>7</v>
      </c>
      <c r="G19" s="19" t="s">
        <v>153</v>
      </c>
      <c r="H19" s="19" t="s">
        <v>153</v>
      </c>
      <c r="I19" s="19" t="s">
        <v>153</v>
      </c>
      <c r="J19" s="19" t="s">
        <v>153</v>
      </c>
      <c r="K19" s="19" t="s">
        <v>154</v>
      </c>
      <c r="L19" s="19">
        <v>13</v>
      </c>
      <c r="M19" s="19" t="s">
        <v>147</v>
      </c>
    </row>
    <row r="21" spans="1:16" ht="15" x14ac:dyDescent="0.25">
      <c r="A21" s="24" t="s">
        <v>155</v>
      </c>
      <c r="F21"/>
      <c r="G21"/>
      <c r="H21"/>
      <c r="I21"/>
      <c r="J21"/>
    </row>
    <row r="22" spans="1:16" ht="15" x14ac:dyDescent="0.25">
      <c r="A22" s="25" t="s">
        <v>27</v>
      </c>
      <c r="F22"/>
      <c r="G22"/>
      <c r="H22"/>
      <c r="I22"/>
      <c r="J22"/>
    </row>
    <row r="23" spans="1:16" x14ac:dyDescent="0.25">
      <c r="A23" s="18" t="s">
        <v>156</v>
      </c>
      <c r="B23" s="19" t="s">
        <v>114</v>
      </c>
      <c r="C23" s="19" t="s">
        <v>157</v>
      </c>
      <c r="D23" s="19" t="s">
        <v>158</v>
      </c>
      <c r="E23" s="19">
        <v>5.3</v>
      </c>
      <c r="F23" s="19">
        <v>0.01</v>
      </c>
      <c r="G23" s="19">
        <v>0.01</v>
      </c>
      <c r="H23" s="19">
        <v>0.01</v>
      </c>
      <c r="I23" s="19">
        <v>0.01</v>
      </c>
      <c r="J23" s="19">
        <v>0.01</v>
      </c>
      <c r="K23" s="19">
        <v>0.01</v>
      </c>
      <c r="L23" s="19">
        <v>17</v>
      </c>
      <c r="M23" s="19">
        <v>1.8</v>
      </c>
      <c r="O23" s="26">
        <f>AVERAGE(E23:K23)</f>
        <v>0.76571428571428546</v>
      </c>
      <c r="P23" s="26"/>
    </row>
    <row r="24" spans="1:16" x14ac:dyDescent="0.25">
      <c r="A24" s="18" t="s">
        <v>159</v>
      </c>
      <c r="B24" s="19" t="s">
        <v>114</v>
      </c>
      <c r="C24" s="19" t="s">
        <v>157</v>
      </c>
      <c r="D24" s="19" t="s">
        <v>158</v>
      </c>
      <c r="E24" s="19">
        <v>11</v>
      </c>
      <c r="F24" s="19">
        <v>0.2</v>
      </c>
      <c r="G24" s="19">
        <v>0.01</v>
      </c>
      <c r="H24" s="19">
        <v>0.01</v>
      </c>
      <c r="I24" s="19">
        <v>0.01</v>
      </c>
      <c r="J24" s="19">
        <v>0.08</v>
      </c>
      <c r="K24" s="19">
        <v>0.17</v>
      </c>
      <c r="L24" s="19">
        <v>17</v>
      </c>
      <c r="M24" s="19">
        <v>29</v>
      </c>
      <c r="O24" s="26">
        <f>AVERAGE(E24:K24)</f>
        <v>1.64</v>
      </c>
      <c r="P24" s="26"/>
    </row>
    <row r="25" spans="1:16" x14ac:dyDescent="0.25">
      <c r="A25" s="18" t="s">
        <v>160</v>
      </c>
      <c r="B25" s="19" t="s">
        <v>114</v>
      </c>
      <c r="C25" s="19" t="s">
        <v>157</v>
      </c>
      <c r="D25" s="19" t="s">
        <v>158</v>
      </c>
      <c r="E25" s="19">
        <v>0.63</v>
      </c>
      <c r="F25" s="19">
        <v>3.4</v>
      </c>
      <c r="G25" s="19">
        <v>0.92</v>
      </c>
      <c r="H25" s="19">
        <v>0.55000000000000004</v>
      </c>
      <c r="I25" s="19">
        <v>0.69</v>
      </c>
      <c r="J25" s="19">
        <v>1.4</v>
      </c>
      <c r="K25" s="19">
        <v>3.7</v>
      </c>
      <c r="L25" s="19">
        <v>1.1000000000000001</v>
      </c>
      <c r="M25" s="19">
        <v>3.5</v>
      </c>
      <c r="O25" s="26">
        <f t="shared" ref="O25:O36" si="0">AVERAGE(E25:K25)</f>
        <v>1.6128571428571428</v>
      </c>
      <c r="P25" s="26"/>
    </row>
    <row r="26" spans="1:16" x14ac:dyDescent="0.25">
      <c r="A26" s="18" t="s">
        <v>161</v>
      </c>
      <c r="B26" s="19" t="s">
        <v>114</v>
      </c>
      <c r="C26" s="19" t="s">
        <v>157</v>
      </c>
      <c r="D26" s="19" t="s">
        <v>158</v>
      </c>
      <c r="E26" s="19">
        <v>9.3000000000000007</v>
      </c>
      <c r="F26" s="19">
        <v>11</v>
      </c>
      <c r="G26" s="19">
        <v>3.9</v>
      </c>
      <c r="H26" s="19">
        <v>3</v>
      </c>
      <c r="I26" s="19">
        <v>3.4</v>
      </c>
      <c r="J26" s="19">
        <v>4</v>
      </c>
      <c r="K26" s="19">
        <v>10</v>
      </c>
      <c r="L26" s="19">
        <v>0.28000000000000003</v>
      </c>
      <c r="M26" s="19">
        <v>3.6</v>
      </c>
      <c r="O26" s="26">
        <f t="shared" si="0"/>
        <v>6.371428571428571</v>
      </c>
      <c r="P26" s="26"/>
    </row>
    <row r="27" spans="1:16" x14ac:dyDescent="0.25">
      <c r="A27" s="18" t="s">
        <v>162</v>
      </c>
      <c r="B27" s="19" t="s">
        <v>114</v>
      </c>
      <c r="C27" s="19" t="s">
        <v>157</v>
      </c>
      <c r="D27" s="19" t="s">
        <v>158</v>
      </c>
      <c r="E27" s="19">
        <v>20</v>
      </c>
      <c r="F27" s="19">
        <v>32</v>
      </c>
      <c r="G27" s="19">
        <v>23</v>
      </c>
      <c r="H27" s="19">
        <v>21</v>
      </c>
      <c r="I27" s="19">
        <v>17</v>
      </c>
      <c r="J27" s="19">
        <v>20</v>
      </c>
      <c r="K27" s="19">
        <v>30</v>
      </c>
      <c r="L27" s="19">
        <v>2.7</v>
      </c>
      <c r="M27" s="19">
        <v>0.89</v>
      </c>
      <c r="O27" s="26">
        <f t="shared" si="0"/>
        <v>23.285714285714285</v>
      </c>
      <c r="P27" s="26"/>
    </row>
    <row r="28" spans="1:16" x14ac:dyDescent="0.25">
      <c r="A28" s="18" t="s">
        <v>163</v>
      </c>
      <c r="B28" s="19" t="s">
        <v>114</v>
      </c>
      <c r="C28" s="19" t="s">
        <v>157</v>
      </c>
      <c r="D28" s="19" t="s">
        <v>158</v>
      </c>
      <c r="E28" s="19">
        <v>18</v>
      </c>
      <c r="F28" s="19">
        <v>32</v>
      </c>
      <c r="G28" s="19">
        <v>28</v>
      </c>
      <c r="H28" s="19">
        <v>34</v>
      </c>
      <c r="I28" s="19">
        <v>31</v>
      </c>
      <c r="J28" s="19">
        <v>27</v>
      </c>
      <c r="K28" s="19">
        <v>30</v>
      </c>
      <c r="L28" s="19">
        <v>3</v>
      </c>
      <c r="M28" s="19">
        <v>0.11</v>
      </c>
      <c r="O28" s="26">
        <f t="shared" si="0"/>
        <v>28.571428571428573</v>
      </c>
      <c r="P28" s="26"/>
    </row>
    <row r="29" spans="1:16" x14ac:dyDescent="0.25">
      <c r="A29" s="18" t="s">
        <v>164</v>
      </c>
      <c r="B29" s="19" t="s">
        <v>114</v>
      </c>
      <c r="C29" s="19" t="s">
        <v>157</v>
      </c>
      <c r="D29" s="19" t="s">
        <v>158</v>
      </c>
      <c r="E29" s="19">
        <v>6.3</v>
      </c>
      <c r="F29" s="19">
        <v>10</v>
      </c>
      <c r="G29" s="19">
        <v>15</v>
      </c>
      <c r="H29" s="19">
        <v>14</v>
      </c>
      <c r="I29" s="19">
        <v>14</v>
      </c>
      <c r="J29" s="19">
        <v>12</v>
      </c>
      <c r="K29" s="19">
        <v>12</v>
      </c>
      <c r="L29" s="19">
        <v>1.4</v>
      </c>
      <c r="M29" s="19">
        <v>0.03</v>
      </c>
      <c r="O29" s="26">
        <f t="shared" si="0"/>
        <v>11.9</v>
      </c>
      <c r="P29" s="26"/>
    </row>
    <row r="30" spans="1:16" ht="15" x14ac:dyDescent="0.25">
      <c r="A30" s="25" t="s">
        <v>19</v>
      </c>
      <c r="F30"/>
      <c r="O30" s="26"/>
      <c r="P30" s="26"/>
    </row>
    <row r="31" spans="1:16" x14ac:dyDescent="0.25">
      <c r="A31" s="18" t="s">
        <v>165</v>
      </c>
      <c r="B31" s="19" t="s">
        <v>114</v>
      </c>
      <c r="C31" s="19" t="s">
        <v>157</v>
      </c>
      <c r="D31" s="19" t="s">
        <v>158</v>
      </c>
      <c r="E31" s="19">
        <v>2.6</v>
      </c>
      <c r="F31" s="19">
        <v>0.01</v>
      </c>
      <c r="G31" s="19">
        <v>0.01</v>
      </c>
      <c r="H31" s="19">
        <v>0.01</v>
      </c>
      <c r="I31" s="19">
        <v>0.01</v>
      </c>
      <c r="J31" s="19">
        <v>0.01</v>
      </c>
      <c r="K31" s="19">
        <v>0.01</v>
      </c>
      <c r="L31" s="19">
        <v>16</v>
      </c>
      <c r="M31" s="19">
        <v>16</v>
      </c>
      <c r="O31" s="26">
        <f t="shared" si="0"/>
        <v>0.37999999999999984</v>
      </c>
      <c r="P31" s="26"/>
    </row>
    <row r="32" spans="1:16" x14ac:dyDescent="0.25">
      <c r="A32" s="18" t="s">
        <v>166</v>
      </c>
      <c r="B32" s="19" t="s">
        <v>114</v>
      </c>
      <c r="C32" s="19" t="s">
        <v>157</v>
      </c>
      <c r="D32" s="19" t="s">
        <v>158</v>
      </c>
      <c r="E32" s="19">
        <v>19</v>
      </c>
      <c r="F32" s="19">
        <v>0.12</v>
      </c>
      <c r="G32" s="19">
        <v>0.04</v>
      </c>
      <c r="H32" s="19">
        <v>0.01</v>
      </c>
      <c r="I32" s="19">
        <v>0.01</v>
      </c>
      <c r="J32" s="19">
        <v>0.17</v>
      </c>
      <c r="K32" s="19">
        <v>0.35</v>
      </c>
      <c r="L32" s="19">
        <v>35</v>
      </c>
      <c r="M32" s="19">
        <v>40</v>
      </c>
      <c r="O32" s="26">
        <f t="shared" si="0"/>
        <v>2.8142857142857154</v>
      </c>
      <c r="P32" s="26"/>
    </row>
    <row r="33" spans="1:16" x14ac:dyDescent="0.25">
      <c r="A33" s="18" t="s">
        <v>167</v>
      </c>
      <c r="B33" s="19" t="s">
        <v>114</v>
      </c>
      <c r="C33" s="19" t="s">
        <v>157</v>
      </c>
      <c r="D33" s="19" t="s">
        <v>158</v>
      </c>
      <c r="E33" s="19">
        <v>1.4</v>
      </c>
      <c r="F33" s="19">
        <v>0.99</v>
      </c>
      <c r="G33" s="19">
        <v>0.98</v>
      </c>
      <c r="H33" s="19">
        <v>0.49</v>
      </c>
      <c r="I33" s="19">
        <v>1.4</v>
      </c>
      <c r="J33" s="19">
        <v>1.7</v>
      </c>
      <c r="K33" s="19">
        <v>1.1000000000000001</v>
      </c>
      <c r="L33" s="19">
        <v>5.7</v>
      </c>
      <c r="M33" s="19">
        <v>3.9</v>
      </c>
      <c r="O33" s="26">
        <f t="shared" si="0"/>
        <v>1.1514285714285715</v>
      </c>
      <c r="P33" s="26"/>
    </row>
    <row r="34" spans="1:16" x14ac:dyDescent="0.25">
      <c r="A34" s="18" t="s">
        <v>168</v>
      </c>
      <c r="B34" s="19" t="s">
        <v>114</v>
      </c>
      <c r="C34" s="19" t="s">
        <v>157</v>
      </c>
      <c r="D34" s="19" t="s">
        <v>158</v>
      </c>
      <c r="E34" s="19">
        <v>2.8</v>
      </c>
      <c r="F34" s="19">
        <v>4.8</v>
      </c>
      <c r="G34" s="19">
        <v>10</v>
      </c>
      <c r="H34" s="19">
        <v>6.1</v>
      </c>
      <c r="I34" s="19">
        <v>9.5</v>
      </c>
      <c r="J34" s="19">
        <v>11</v>
      </c>
      <c r="K34" s="19">
        <v>6</v>
      </c>
      <c r="L34" s="19">
        <v>0.71</v>
      </c>
      <c r="M34" s="19">
        <v>0.68</v>
      </c>
      <c r="O34" s="26">
        <f t="shared" si="0"/>
        <v>7.1714285714285717</v>
      </c>
      <c r="P34" s="26"/>
    </row>
    <row r="35" spans="1:16" x14ac:dyDescent="0.25">
      <c r="A35" s="18" t="s">
        <v>169</v>
      </c>
      <c r="B35" s="19" t="s">
        <v>114</v>
      </c>
      <c r="C35" s="19" t="s">
        <v>157</v>
      </c>
      <c r="D35" s="19" t="s">
        <v>158</v>
      </c>
      <c r="E35" s="19">
        <v>2.4</v>
      </c>
      <c r="F35" s="19">
        <v>4.7</v>
      </c>
      <c r="G35" s="19">
        <v>13</v>
      </c>
      <c r="H35" s="19">
        <v>14</v>
      </c>
      <c r="I35" s="19">
        <v>15</v>
      </c>
      <c r="J35" s="19">
        <v>16</v>
      </c>
      <c r="K35" s="19">
        <v>2.7</v>
      </c>
      <c r="L35" s="19">
        <v>0.81</v>
      </c>
      <c r="M35" s="19">
        <v>0.45</v>
      </c>
      <c r="O35" s="26">
        <f t="shared" si="0"/>
        <v>9.6857142857142851</v>
      </c>
      <c r="P35" s="26"/>
    </row>
    <row r="36" spans="1:16" x14ac:dyDescent="0.25">
      <c r="A36" s="18" t="s">
        <v>170</v>
      </c>
      <c r="B36" s="19" t="s">
        <v>114</v>
      </c>
      <c r="C36" s="19" t="s">
        <v>157</v>
      </c>
      <c r="D36" s="19" t="s">
        <v>158</v>
      </c>
      <c r="E36" s="19">
        <v>0.65</v>
      </c>
      <c r="F36" s="19">
        <v>0.82</v>
      </c>
      <c r="G36" s="19">
        <v>5.0999999999999996</v>
      </c>
      <c r="H36" s="19">
        <v>6.6</v>
      </c>
      <c r="I36" s="19">
        <v>7</v>
      </c>
      <c r="J36" s="19">
        <v>6.6</v>
      </c>
      <c r="K36" s="19">
        <v>3.6</v>
      </c>
      <c r="L36" s="19">
        <v>0.09</v>
      </c>
      <c r="M36" s="19">
        <v>0.12</v>
      </c>
      <c r="O36" s="26">
        <f t="shared" si="0"/>
        <v>4.3385714285714281</v>
      </c>
      <c r="P36" s="26"/>
    </row>
    <row r="38" spans="1:16" x14ac:dyDescent="0.25">
      <c r="A38" s="18" t="s">
        <v>171</v>
      </c>
      <c r="B38" s="19" t="s">
        <v>114</v>
      </c>
      <c r="C38" s="19" t="s">
        <v>115</v>
      </c>
      <c r="E38" s="20" t="s">
        <v>172</v>
      </c>
      <c r="F38" s="19" t="s">
        <v>173</v>
      </c>
      <c r="G38" s="19" t="s">
        <v>174</v>
      </c>
      <c r="H38" s="19" t="s">
        <v>175</v>
      </c>
      <c r="I38" s="19" t="s">
        <v>176</v>
      </c>
      <c r="J38" s="19" t="s">
        <v>174</v>
      </c>
      <c r="K38" s="19" t="s">
        <v>177</v>
      </c>
      <c r="L38" s="20" t="s">
        <v>178</v>
      </c>
      <c r="M38" s="19" t="s">
        <v>174</v>
      </c>
      <c r="O38" s="26">
        <f>SUM(O23:O36)</f>
        <v>99.688571428571436</v>
      </c>
      <c r="P38" s="26"/>
    </row>
    <row r="39" spans="1:16" x14ac:dyDescent="0.25">
      <c r="A39" s="18" t="s">
        <v>179</v>
      </c>
      <c r="B39" s="19" t="s">
        <v>114</v>
      </c>
      <c r="C39" s="19" t="s">
        <v>157</v>
      </c>
      <c r="E39" s="19">
        <v>59.39</v>
      </c>
      <c r="F39" s="19">
        <v>100</v>
      </c>
      <c r="L39" s="19">
        <v>8.52</v>
      </c>
    </row>
    <row r="40" spans="1:16" x14ac:dyDescent="0.25">
      <c r="A40" s="18" t="s">
        <v>180</v>
      </c>
      <c r="B40" s="19" t="s">
        <v>114</v>
      </c>
      <c r="C40" s="19" t="s">
        <v>157</v>
      </c>
      <c r="E40" s="19">
        <v>40.61</v>
      </c>
      <c r="F40" s="19">
        <v>0</v>
      </c>
      <c r="L40" s="19">
        <v>91.48</v>
      </c>
    </row>
    <row r="41" spans="1:16" x14ac:dyDescent="0.25">
      <c r="A41" s="18" t="s">
        <v>181</v>
      </c>
      <c r="B41" s="19" t="s">
        <v>114</v>
      </c>
      <c r="C41" s="19" t="s">
        <v>157</v>
      </c>
      <c r="E41" s="19">
        <v>40.99</v>
      </c>
      <c r="F41" s="19" t="s">
        <v>147</v>
      </c>
      <c r="L41" s="19">
        <v>42.4</v>
      </c>
    </row>
    <row r="42" spans="1:16" x14ac:dyDescent="0.25">
      <c r="A42" s="18" t="s">
        <v>182</v>
      </c>
      <c r="B42" s="19" t="s">
        <v>114</v>
      </c>
      <c r="C42" s="19" t="s">
        <v>115</v>
      </c>
      <c r="E42" s="19">
        <v>8.2899999999999991</v>
      </c>
      <c r="F42" s="19" t="s">
        <v>147</v>
      </c>
      <c r="L42" s="19">
        <v>19.36</v>
      </c>
    </row>
    <row r="43" spans="1:16" x14ac:dyDescent="0.25">
      <c r="A43" s="18" t="s">
        <v>183</v>
      </c>
      <c r="B43" s="19" t="s">
        <v>114</v>
      </c>
      <c r="C43" s="19" t="s">
        <v>152</v>
      </c>
      <c r="E43" s="20" t="s">
        <v>184</v>
      </c>
      <c r="F43" s="19" t="s">
        <v>147</v>
      </c>
      <c r="L43" s="20" t="s">
        <v>185</v>
      </c>
    </row>
    <row r="45" spans="1:16" x14ac:dyDescent="0.25">
      <c r="A45" s="18" t="s">
        <v>186</v>
      </c>
      <c r="B45" s="19" t="s">
        <v>187</v>
      </c>
      <c r="C45" s="19" t="s">
        <v>157</v>
      </c>
      <c r="D45" s="19" t="s">
        <v>158</v>
      </c>
      <c r="E45" s="19" t="s">
        <v>158</v>
      </c>
    </row>
    <row r="47" spans="1:16" x14ac:dyDescent="0.25">
      <c r="A47" s="18" t="s">
        <v>188</v>
      </c>
    </row>
    <row r="48" spans="1:16" x14ac:dyDescent="0.25">
      <c r="A48" s="18" t="s">
        <v>189</v>
      </c>
      <c r="M48" s="19" t="s">
        <v>190</v>
      </c>
    </row>
    <row r="49" spans="1:13" x14ac:dyDescent="0.25">
      <c r="A49" s="18" t="s">
        <v>191</v>
      </c>
      <c r="M49" s="19">
        <v>0.36</v>
      </c>
    </row>
    <row r="50" spans="1:13" x14ac:dyDescent="0.25">
      <c r="A50" s="18" t="s">
        <v>192</v>
      </c>
      <c r="M50" s="19">
        <v>12</v>
      </c>
    </row>
    <row r="51" spans="1:13" x14ac:dyDescent="0.25">
      <c r="A51" s="18" t="s">
        <v>193</v>
      </c>
      <c r="M51" s="19">
        <v>5</v>
      </c>
    </row>
    <row r="52" spans="1:13" x14ac:dyDescent="0.25">
      <c r="A52" s="18" t="s">
        <v>194</v>
      </c>
      <c r="M52" s="19">
        <v>14</v>
      </c>
    </row>
    <row r="53" spans="1:13" x14ac:dyDescent="0.25">
      <c r="A53" s="18" t="s">
        <v>195</v>
      </c>
      <c r="M53" s="19">
        <v>7.5</v>
      </c>
    </row>
  </sheetData>
  <sheetProtection password="C0C4" sheet="1" objects="1" scenarios="1"/>
  <mergeCells count="9">
    <mergeCell ref="C7:D7"/>
    <mergeCell ref="C8:D8"/>
    <mergeCell ref="C9:D9"/>
    <mergeCell ref="A1:D1"/>
    <mergeCell ref="C2:D2"/>
    <mergeCell ref="C3:D3"/>
    <mergeCell ref="C4:D4"/>
    <mergeCell ref="C5:D5"/>
    <mergeCell ref="C6: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Read me first</vt:lpstr>
      <vt:lpstr>Physical properties library</vt:lpstr>
      <vt:lpstr>Mass fraction library</vt:lpstr>
      <vt:lpstr>Molecular Weight Calculator</vt:lpstr>
      <vt:lpstr>Standard Calculation</vt:lpstr>
      <vt:lpstr>Top 20 Mixtures Calculation</vt:lpstr>
      <vt:lpstr>sample database</vt:lpstr>
      <vt:lpstr>'Molecular Weight Calculator'!Print_Area</vt:lpstr>
      <vt:lpstr>'Standard Calculation'!Print_Area</vt:lpstr>
      <vt:lpstr>'Top 20 Mixtures Calculation'!Print_Area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Walker, Caroline</dc:creator>
  <cp:keywords/>
  <dc:description/>
  <cp:lastModifiedBy>Melinda Evans</cp:lastModifiedBy>
  <cp:revision/>
  <cp:lastPrinted>2021-12-01T18:32:03Z</cp:lastPrinted>
  <dcterms:created xsi:type="dcterms:W3CDTF">2019-10-20T12:39:30Z</dcterms:created>
  <dcterms:modified xsi:type="dcterms:W3CDTF">2023-06-16T15:28:36Z</dcterms:modified>
  <cp:category/>
  <cp:contentStatus/>
</cp:coreProperties>
</file>